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45" windowWidth="11340" windowHeight="6540" tabRatio="651" activeTab="0"/>
  </bookViews>
  <sheets>
    <sheet name="Main page" sheetId="1" r:id="rId1"/>
    <sheet name="Step 1" sheetId="2" r:id="rId2"/>
    <sheet name="Step 2" sheetId="3" r:id="rId3"/>
    <sheet name="Step 3" sheetId="4" r:id="rId4"/>
    <sheet name="Step 4" sheetId="5" r:id="rId5"/>
    <sheet name="Step 5 (Result)" sheetId="6" r:id="rId6"/>
    <sheet name="Info WBS" sheetId="7" r:id="rId7"/>
    <sheet name=" Tijdelijk Masterbegroting" sheetId="8" state="hidden" r:id="rId8"/>
    <sheet name="Info estimation method" sheetId="9" r:id="rId9"/>
  </sheets>
  <definedNames>
    <definedName name="Functionaliteit">#REF!</definedName>
  </definedNames>
  <calcPr fullCalcOnLoad="1"/>
</workbook>
</file>

<file path=xl/sharedStrings.xml><?xml version="1.0" encoding="utf-8"?>
<sst xmlns="http://schemas.openxmlformats.org/spreadsheetml/2006/main" count="406" uniqueCount="167">
  <si>
    <t>IT</t>
  </si>
  <si>
    <t>ST</t>
  </si>
  <si>
    <t>FAT</t>
  </si>
  <si>
    <t>PAT</t>
  </si>
  <si>
    <t>*</t>
  </si>
  <si>
    <t>**</t>
  </si>
  <si>
    <t>***</t>
  </si>
  <si>
    <t>TPA-S</t>
  </si>
  <si>
    <t>WBS</t>
  </si>
  <si>
    <t>TPA</t>
  </si>
  <si>
    <t>-</t>
  </si>
  <si>
    <t>Timebox (week)</t>
  </si>
  <si>
    <t>Batch</t>
  </si>
  <si>
    <t>On-line</t>
  </si>
  <si>
    <t>Plan</t>
  </si>
  <si>
    <t>TPA-I</t>
  </si>
  <si>
    <t>Performance (*)</t>
  </si>
  <si>
    <t>Performance (**)</t>
  </si>
  <si>
    <t>Performance (***)</t>
  </si>
  <si>
    <t>Uren Performance Batch</t>
  </si>
  <si>
    <t>Uren Performance Online</t>
  </si>
  <si>
    <t>Menu:</t>
  </si>
  <si>
    <t>Info Work breakdown structure</t>
  </si>
  <si>
    <t>Ervaringscijfers Work Breakdown Structure</t>
  </si>
  <si>
    <t>C</t>
  </si>
  <si>
    <t>B</t>
  </si>
  <si>
    <t>A</t>
  </si>
  <si>
    <t>Requirements</t>
  </si>
  <si>
    <t>Af-factor</t>
  </si>
  <si>
    <t>manageability</t>
  </si>
  <si>
    <t>security</t>
  </si>
  <si>
    <t>effectively</t>
  </si>
  <si>
    <t>Connectivity</t>
  </si>
  <si>
    <t>Continuity</t>
  </si>
  <si>
    <t>Data controllability</t>
  </si>
  <si>
    <t>flexibility</t>
  </si>
  <si>
    <t>functionality</t>
  </si>
  <si>
    <t>User friendliness</t>
  </si>
  <si>
    <t>Reusability</t>
  </si>
  <si>
    <t>suitability</t>
  </si>
  <si>
    <t>maintainability</t>
  </si>
  <si>
    <t>performance</t>
  </si>
  <si>
    <t>portability</t>
  </si>
  <si>
    <t>testability</t>
  </si>
  <si>
    <t>efficiency</t>
  </si>
  <si>
    <t>Quality Attribute</t>
  </si>
  <si>
    <t>Insp FD</t>
  </si>
  <si>
    <t>Insp TD</t>
  </si>
  <si>
    <t>Risk class</t>
  </si>
  <si>
    <t>Output</t>
  </si>
  <si>
    <t>Input</t>
  </si>
  <si>
    <t>Frequency of use</t>
  </si>
  <si>
    <t>Uniformity</t>
  </si>
  <si>
    <t>Security ST</t>
  </si>
  <si>
    <t>Security PAT</t>
  </si>
  <si>
    <t>Functionality IT</t>
  </si>
  <si>
    <t>Environmental components test mgt infra</t>
  </si>
  <si>
    <t>Environmental factor</t>
  </si>
  <si>
    <t>pages</t>
  </si>
  <si>
    <t>Quality attributes</t>
  </si>
  <si>
    <t>Total</t>
  </si>
  <si>
    <t>Security</t>
  </si>
  <si>
    <t>Quality attribute</t>
  </si>
  <si>
    <t>User friendliness (*)</t>
  </si>
  <si>
    <t>User friendliness (***)</t>
  </si>
  <si>
    <t>Manageability</t>
  </si>
  <si>
    <t>see step4</t>
  </si>
  <si>
    <t>Implicit</t>
  </si>
  <si>
    <t>User importance (fixed)</t>
  </si>
  <si>
    <t>Steps</t>
  </si>
  <si>
    <t>Step 1: Define test strategy and risk class</t>
  </si>
  <si>
    <t>Step 2: System characteristics = test object</t>
  </si>
  <si>
    <t>go to step 3</t>
  </si>
  <si>
    <t>go to step 1</t>
  </si>
  <si>
    <t>go to step 2</t>
  </si>
  <si>
    <t>go to step 4</t>
  </si>
  <si>
    <t>go to step 5</t>
  </si>
  <si>
    <t>go to main page</t>
  </si>
  <si>
    <t>step 1</t>
  </si>
  <si>
    <t>step 2</t>
  </si>
  <si>
    <t>step 3</t>
  </si>
  <si>
    <t>step 4</t>
  </si>
  <si>
    <t>step 5 (Result)</t>
  </si>
  <si>
    <t>Info estimation method per QC</t>
  </si>
  <si>
    <t>Info pages</t>
  </si>
  <si>
    <t>User manual</t>
  </si>
  <si>
    <t>Legend for using the tool</t>
  </si>
  <si>
    <t>Input fields</t>
  </si>
  <si>
    <t>Output fields</t>
  </si>
  <si>
    <t>Remarks</t>
  </si>
  <si>
    <t>Input Strategy</t>
  </si>
  <si>
    <t>Insp RQ</t>
  </si>
  <si>
    <t>Infrastructure</t>
  </si>
  <si>
    <t>Suitability</t>
  </si>
  <si>
    <t>Maintainability</t>
  </si>
  <si>
    <t>Performance</t>
  </si>
  <si>
    <t>Portability</t>
  </si>
  <si>
    <t>Testability</t>
  </si>
  <si>
    <t>Efficiency</t>
  </si>
  <si>
    <t>Effectivity</t>
  </si>
  <si>
    <t>Flexibility</t>
  </si>
  <si>
    <t>Functionality</t>
  </si>
  <si>
    <t>Complexity</t>
  </si>
  <si>
    <t>System size  in FP's</t>
  </si>
  <si>
    <t>Team size etc.</t>
  </si>
  <si>
    <t>General</t>
  </si>
  <si>
    <t>Skill factor/productivity</t>
  </si>
  <si>
    <t>Test tools</t>
  </si>
  <si>
    <t>Low level tests</t>
  </si>
  <si>
    <t>Test basis</t>
  </si>
  <si>
    <t>Development environment</t>
  </si>
  <si>
    <t>Test environment</t>
  </si>
  <si>
    <t>Testware</t>
  </si>
  <si>
    <t>n.b. only if applicable</t>
  </si>
  <si>
    <t>Security FAT</t>
  </si>
  <si>
    <t>Functionality UT</t>
  </si>
  <si>
    <t>Hour box</t>
  </si>
  <si>
    <t>Suitability (***)</t>
  </si>
  <si>
    <t>User friendliness(**)</t>
  </si>
  <si>
    <t>Hours</t>
  </si>
  <si>
    <t>Remark</t>
  </si>
  <si>
    <t>UT</t>
  </si>
  <si>
    <t>UAT</t>
  </si>
  <si>
    <t>Team size</t>
  </si>
  <si>
    <t>Man.mnt &amp; control tools</t>
  </si>
  <si>
    <t>Additional factor</t>
  </si>
  <si>
    <t>Time box in hours</t>
  </si>
  <si>
    <t>for Timeboxing</t>
  </si>
  <si>
    <t>Time duration dynamic tests</t>
  </si>
  <si>
    <t>Hours/day</t>
  </si>
  <si>
    <t>Remark:</t>
  </si>
  <si>
    <t xml:space="preserve">This only requires input for those quality attributes that are subject to reviews/inspections for one or more of </t>
  </si>
  <si>
    <t>the documents below.</t>
  </si>
  <si>
    <t>Step 4: Estimate productivity data for reviews/inspections</t>
  </si>
  <si>
    <t>Input variables</t>
  </si>
  <si>
    <t>Productivity</t>
  </si>
  <si>
    <t>Techn design</t>
  </si>
  <si>
    <t>Func design</t>
  </si>
  <si>
    <t>Step 5: Test estimation in hours</t>
  </si>
  <si>
    <t>Display fields only!</t>
  </si>
  <si>
    <t>Sub total</t>
  </si>
  <si>
    <t>i</t>
  </si>
  <si>
    <t>Timebox (month)</t>
  </si>
  <si>
    <t>Timebox (quarter)</t>
  </si>
  <si>
    <t>Prepare</t>
  </si>
  <si>
    <t>Execute</t>
  </si>
  <si>
    <t>Hours total</t>
  </si>
  <si>
    <t>Estimation method per quality attribute</t>
  </si>
  <si>
    <t>Intensity -&gt;</t>
  </si>
  <si>
    <t>Static test</t>
  </si>
  <si>
    <t>Inspection</t>
  </si>
  <si>
    <t>testing</t>
  </si>
  <si>
    <t>Dynamic</t>
  </si>
  <si>
    <t>Stap 3: Productivity for dynamic testing</t>
  </si>
  <si>
    <t>s</t>
  </si>
  <si>
    <t>*** HB</t>
  </si>
  <si>
    <t>*** WBS</t>
  </si>
  <si>
    <t>Tool for estimating the test effort (concept)</t>
  </si>
  <si>
    <t>The numbers used in this spreadsheet are examples only, and should only be used at your own risk</t>
  </si>
  <si>
    <t>Sogeti is in no way responsible for incorrect results using this freeware tool</t>
  </si>
  <si>
    <t>Version</t>
  </si>
  <si>
    <t>1.0</t>
  </si>
  <si>
    <t>Initial version</t>
  </si>
  <si>
    <t>1.1</t>
  </si>
  <si>
    <t>English translation</t>
  </si>
  <si>
    <t>R. Baarda, E. Notenboom, G. Hoving, Y. van Zaanen</t>
  </si>
  <si>
    <t>T. Koomen</t>
  </si>
</sst>
</file>

<file path=xl/styles.xml><?xml version="1.0" encoding="utf-8"?>
<styleSheet xmlns="http://schemas.openxmlformats.org/spreadsheetml/2006/main">
  <numFmts count="2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2"/>
      <color indexed="9"/>
      <name val="Arial"/>
      <family val="2"/>
    </font>
    <font>
      <sz val="10"/>
      <name val="Verdana"/>
      <family val="2"/>
    </font>
    <font>
      <sz val="12"/>
      <name val="Arial"/>
      <family val="2"/>
    </font>
    <font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" fillId="5" borderId="5" xfId="0" applyFont="1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1" fillId="5" borderId="8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5" borderId="9" xfId="0" applyFont="1" applyFill="1" applyBorder="1" applyAlignment="1">
      <alignment/>
    </xf>
    <xf numFmtId="0" fontId="3" fillId="5" borderId="8" xfId="16" applyFill="1" applyBorder="1" applyAlignment="1">
      <alignment/>
    </xf>
    <xf numFmtId="0" fontId="3" fillId="5" borderId="9" xfId="16" applyFill="1" applyBorder="1" applyAlignment="1">
      <alignment/>
    </xf>
    <xf numFmtId="0" fontId="0" fillId="5" borderId="9" xfId="0" applyFill="1" applyBorder="1" applyAlignment="1">
      <alignment/>
    </xf>
    <xf numFmtId="0" fontId="3" fillId="5" borderId="10" xfId="16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1" fillId="5" borderId="13" xfId="0" applyFont="1" applyFill="1" applyBorder="1" applyAlignment="1">
      <alignment/>
    </xf>
    <xf numFmtId="0" fontId="3" fillId="5" borderId="14" xfId="16" applyFill="1" applyBorder="1" applyAlignment="1">
      <alignment/>
    </xf>
    <xf numFmtId="0" fontId="3" fillId="5" borderId="15" xfId="16" applyFill="1" applyBorder="1" applyAlignment="1">
      <alignment/>
    </xf>
    <xf numFmtId="0" fontId="0" fillId="6" borderId="0" xfId="0" applyFill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Alignment="1">
      <alignment/>
    </xf>
    <xf numFmtId="0" fontId="0" fillId="7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2" fillId="2" borderId="16" xfId="0" applyFont="1" applyFill="1" applyBorder="1" applyAlignment="1">
      <alignment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1" fillId="2" borderId="19" xfId="0" applyFont="1" applyFill="1" applyBorder="1" applyAlignment="1">
      <alignment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24" xfId="0" applyFill="1" applyBorder="1" applyAlignment="1">
      <alignment horizontal="right"/>
    </xf>
    <xf numFmtId="0" fontId="0" fillId="2" borderId="25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26" xfId="0" applyFont="1" applyFill="1" applyBorder="1" applyAlignment="1">
      <alignment/>
    </xf>
    <xf numFmtId="0" fontId="0" fillId="2" borderId="27" xfId="0" applyFont="1" applyFill="1" applyBorder="1" applyAlignment="1">
      <alignment wrapText="1"/>
    </xf>
    <xf numFmtId="0" fontId="0" fillId="2" borderId="28" xfId="0" applyFont="1" applyFill="1" applyBorder="1" applyAlignment="1">
      <alignment/>
    </xf>
    <xf numFmtId="0" fontId="0" fillId="2" borderId="28" xfId="0" applyFont="1" applyFill="1" applyBorder="1" applyAlignment="1">
      <alignment wrapText="1"/>
    </xf>
    <xf numFmtId="0" fontId="0" fillId="2" borderId="29" xfId="0" applyFont="1" applyFill="1" applyBorder="1" applyAlignment="1">
      <alignment wrapText="1"/>
    </xf>
    <xf numFmtId="0" fontId="0" fillId="2" borderId="30" xfId="0" applyFill="1" applyBorder="1" applyAlignment="1" applyProtection="1">
      <alignment horizontal="center"/>
      <protection/>
    </xf>
    <xf numFmtId="0" fontId="7" fillId="2" borderId="0" xfId="0" applyFont="1" applyFill="1" applyAlignment="1" applyProtection="1">
      <alignment wrapText="1"/>
      <protection/>
    </xf>
    <xf numFmtId="0" fontId="0" fillId="2" borderId="0" xfId="0" applyFill="1" applyBorder="1" applyAlignment="1">
      <alignment horizontal="left"/>
    </xf>
    <xf numFmtId="0" fontId="0" fillId="7" borderId="31" xfId="0" applyFill="1" applyBorder="1" applyAlignment="1">
      <alignment horizontal="left"/>
    </xf>
    <xf numFmtId="0" fontId="0" fillId="2" borderId="16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29" xfId="0" applyFont="1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 horizontal="center"/>
    </xf>
    <xf numFmtId="0" fontId="0" fillId="2" borderId="28" xfId="0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2" xfId="0" applyFont="1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6" fillId="2" borderId="28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5" xfId="0" applyFill="1" applyBorder="1" applyAlignment="1">
      <alignment/>
    </xf>
    <xf numFmtId="0" fontId="0" fillId="6" borderId="36" xfId="0" applyFill="1" applyBorder="1" applyAlignment="1" applyProtection="1">
      <alignment horizontal="center"/>
      <protection locked="0"/>
    </xf>
    <xf numFmtId="0" fontId="0" fillId="6" borderId="35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30" xfId="0" applyFill="1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/>
      <protection locked="0"/>
    </xf>
    <xf numFmtId="0" fontId="0" fillId="6" borderId="4" xfId="0" applyFill="1" applyBorder="1" applyAlignment="1" applyProtection="1">
      <alignment/>
      <protection locked="0"/>
    </xf>
    <xf numFmtId="0" fontId="0" fillId="7" borderId="33" xfId="0" applyFill="1" applyBorder="1" applyAlignment="1">
      <alignment horizontal="center"/>
    </xf>
    <xf numFmtId="0" fontId="0" fillId="7" borderId="34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2" borderId="37" xfId="0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0" fillId="6" borderId="26" xfId="0" applyFill="1" applyBorder="1" applyAlignment="1" applyProtection="1">
      <alignment horizontal="center"/>
      <protection locked="0"/>
    </xf>
    <xf numFmtId="0" fontId="1" fillId="2" borderId="38" xfId="0" applyFont="1" applyFill="1" applyBorder="1" applyAlignment="1">
      <alignment/>
    </xf>
    <xf numFmtId="0" fontId="1" fillId="2" borderId="19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26" xfId="0" applyFill="1" applyBorder="1" applyAlignment="1">
      <alignment/>
    </xf>
    <xf numFmtId="1" fontId="0" fillId="2" borderId="3" xfId="0" applyNumberFormat="1" applyFill="1" applyBorder="1" applyAlignment="1">
      <alignment horizontal="center"/>
    </xf>
    <xf numFmtId="1" fontId="1" fillId="2" borderId="23" xfId="0" applyNumberFormat="1" applyFont="1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2" borderId="40" xfId="0" applyNumberFormat="1" applyFill="1" applyBorder="1" applyAlignment="1">
      <alignment horizontal="center"/>
    </xf>
    <xf numFmtId="1" fontId="1" fillId="2" borderId="24" xfId="0" applyNumberFormat="1" applyFont="1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/>
    </xf>
    <xf numFmtId="0" fontId="0" fillId="2" borderId="43" xfId="0" applyFill="1" applyBorder="1" applyAlignment="1">
      <alignment horizontal="center"/>
    </xf>
    <xf numFmtId="1" fontId="0" fillId="2" borderId="43" xfId="0" applyNumberFormat="1" applyFill="1" applyBorder="1" applyAlignment="1">
      <alignment horizontal="center"/>
    </xf>
    <xf numFmtId="1" fontId="0" fillId="2" borderId="44" xfId="0" applyNumberFormat="1" applyFill="1" applyBorder="1" applyAlignment="1">
      <alignment horizontal="center"/>
    </xf>
    <xf numFmtId="1" fontId="1" fillId="2" borderId="45" xfId="0" applyNumberFormat="1" applyFont="1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1" fontId="1" fillId="2" borderId="21" xfId="0" applyNumberFormat="1" applyFont="1" applyFill="1" applyBorder="1" applyAlignment="1">
      <alignment horizontal="center"/>
    </xf>
    <xf numFmtId="1" fontId="1" fillId="2" borderId="47" xfId="0" applyNumberFormat="1" applyFont="1" applyFill="1" applyBorder="1" applyAlignment="1">
      <alignment horizontal="center"/>
    </xf>
    <xf numFmtId="1" fontId="1" fillId="2" borderId="19" xfId="0" applyNumberFormat="1" applyFon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wrapText="1"/>
    </xf>
    <xf numFmtId="0" fontId="0" fillId="2" borderId="35" xfId="0" applyFill="1" applyBorder="1" applyAlignment="1">
      <alignment horizontal="center"/>
    </xf>
    <xf numFmtId="0" fontId="1" fillId="2" borderId="49" xfId="0" applyFont="1" applyFill="1" applyBorder="1" applyAlignment="1">
      <alignment/>
    </xf>
    <xf numFmtId="0" fontId="1" fillId="2" borderId="33" xfId="0" applyFont="1" applyFill="1" applyBorder="1" applyAlignment="1">
      <alignment horizontal="center"/>
    </xf>
    <xf numFmtId="0" fontId="1" fillId="2" borderId="29" xfId="0" applyFont="1" applyFill="1" applyBorder="1" applyAlignment="1">
      <alignment/>
    </xf>
    <xf numFmtId="0" fontId="1" fillId="2" borderId="50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0" fillId="2" borderId="51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50" xfId="0" applyFill="1" applyBorder="1" applyAlignment="1">
      <alignment/>
    </xf>
    <xf numFmtId="0" fontId="8" fillId="2" borderId="0" xfId="0" applyFont="1" applyFill="1" applyAlignment="1">
      <alignment horizontal="center"/>
    </xf>
    <xf numFmtId="0" fontId="8" fillId="2" borderId="26" xfId="0" applyFont="1" applyFill="1" applyBorder="1" applyAlignment="1">
      <alignment/>
    </xf>
    <xf numFmtId="0" fontId="8" fillId="2" borderId="26" xfId="0" applyFont="1" applyFill="1" applyBorder="1" applyAlignment="1">
      <alignment horizontal="right"/>
    </xf>
    <xf numFmtId="0" fontId="0" fillId="2" borderId="23" xfId="0" applyFill="1" applyBorder="1" applyAlignment="1">
      <alignment horizontal="right"/>
    </xf>
    <xf numFmtId="0" fontId="0" fillId="4" borderId="0" xfId="0" applyFill="1" applyAlignment="1">
      <alignment horizontal="center"/>
    </xf>
    <xf numFmtId="0" fontId="8" fillId="2" borderId="26" xfId="0" applyFont="1" applyFill="1" applyBorder="1" applyAlignment="1">
      <alignment horizontal="left"/>
    </xf>
    <xf numFmtId="0" fontId="0" fillId="2" borderId="28" xfId="0" applyFill="1" applyBorder="1" applyAlignment="1">
      <alignment horizontal="right"/>
    </xf>
    <xf numFmtId="0" fontId="11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" fillId="2" borderId="16" xfId="0" applyFont="1" applyFill="1" applyBorder="1" applyAlignment="1">
      <alignment/>
    </xf>
    <xf numFmtId="0" fontId="0" fillId="2" borderId="18" xfId="0" applyFill="1" applyBorder="1" applyAlignment="1">
      <alignment/>
    </xf>
    <xf numFmtId="0" fontId="2" fillId="2" borderId="16" xfId="0" applyFont="1" applyFill="1" applyBorder="1" applyAlignment="1">
      <alignment wrapText="1"/>
    </xf>
    <xf numFmtId="0" fontId="6" fillId="2" borderId="40" xfId="0" applyFont="1" applyFill="1" applyBorder="1" applyAlignment="1">
      <alignment/>
    </xf>
    <xf numFmtId="0" fontId="6" fillId="2" borderId="41" xfId="0" applyFont="1" applyFill="1" applyBorder="1" applyAlignment="1">
      <alignment/>
    </xf>
    <xf numFmtId="0" fontId="1" fillId="2" borderId="40" xfId="0" applyFont="1" applyFill="1" applyBorder="1" applyAlignment="1">
      <alignment/>
    </xf>
    <xf numFmtId="0" fontId="0" fillId="2" borderId="41" xfId="0" applyFill="1" applyBorder="1" applyAlignment="1">
      <alignment/>
    </xf>
    <xf numFmtId="0" fontId="6" fillId="2" borderId="52" xfId="0" applyFont="1" applyFill="1" applyBorder="1" applyAlignment="1">
      <alignment/>
    </xf>
    <xf numFmtId="0" fontId="6" fillId="2" borderId="53" xfId="0" applyFont="1" applyFill="1" applyBorder="1" applyAlignment="1">
      <alignment/>
    </xf>
    <xf numFmtId="0" fontId="0" fillId="2" borderId="47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20" xfId="0" applyFill="1" applyBorder="1" applyAlignment="1">
      <alignment/>
    </xf>
    <xf numFmtId="0" fontId="1" fillId="2" borderId="54" xfId="0" applyFont="1" applyFill="1" applyBorder="1" applyAlignment="1">
      <alignment/>
    </xf>
    <xf numFmtId="0" fontId="0" fillId="2" borderId="55" xfId="0" applyFill="1" applyBorder="1" applyAlignment="1">
      <alignment/>
    </xf>
    <xf numFmtId="0" fontId="0" fillId="2" borderId="56" xfId="0" applyFill="1" applyBorder="1" applyAlignment="1">
      <alignment/>
    </xf>
    <xf numFmtId="0" fontId="0" fillId="2" borderId="16" xfId="0" applyFill="1" applyBorder="1" applyAlignment="1">
      <alignment/>
    </xf>
    <xf numFmtId="0" fontId="6" fillId="2" borderId="57" xfId="0" applyFont="1" applyFill="1" applyBorder="1" applyAlignment="1">
      <alignment/>
    </xf>
    <xf numFmtId="0" fontId="0" fillId="2" borderId="58" xfId="0" applyFill="1" applyBorder="1" applyAlignment="1">
      <alignment/>
    </xf>
    <xf numFmtId="0" fontId="1" fillId="2" borderId="32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22</xdr:row>
      <xdr:rowOff>9525</xdr:rowOff>
    </xdr:from>
    <xdr:to>
      <xdr:col>7</xdr:col>
      <xdr:colOff>314325</xdr:colOff>
      <xdr:row>25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8100" y="3762375"/>
          <a:ext cx="4772025" cy="48577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 through steps 1-4 of the tool and give all relevant and necessary information in the intended fields. The estimated test effort is displayed in step 5.
</a:t>
          </a:r>
        </a:p>
      </xdr:txBody>
    </xdr:sp>
    <xdr:clientData/>
  </xdr:twoCellAnchor>
  <xdr:twoCellAnchor>
    <xdr:from>
      <xdr:col>0</xdr:col>
      <xdr:colOff>228600</xdr:colOff>
      <xdr:row>3</xdr:row>
      <xdr:rowOff>76200</xdr:rowOff>
    </xdr:from>
    <xdr:to>
      <xdr:col>7</xdr:col>
      <xdr:colOff>314325</xdr:colOff>
      <xdr:row>19</xdr:row>
      <xdr:rowOff>133350</xdr:rowOff>
    </xdr:to>
    <xdr:grpSp>
      <xdr:nvGrpSpPr>
        <xdr:cNvPr id="2" name="Group 3"/>
        <xdr:cNvGrpSpPr>
          <a:grpSpLocks/>
        </xdr:cNvGrpSpPr>
      </xdr:nvGrpSpPr>
      <xdr:grpSpPr>
        <a:xfrm>
          <a:off x="228600" y="704850"/>
          <a:ext cx="4581525" cy="2657475"/>
          <a:chOff x="895" y="1051"/>
          <a:chExt cx="4653" cy="2797"/>
        </a:xfrm>
        <a:solidFill>
          <a:srgbClr val="FFFFFF"/>
        </a:solidFill>
      </xdr:grpSpPr>
      <xdr:sp>
        <xdr:nvSpPr>
          <xdr:cNvPr id="3" name="AutoShape 4"/>
          <xdr:cNvSpPr>
            <a:spLocks/>
          </xdr:cNvSpPr>
        </xdr:nvSpPr>
        <xdr:spPr>
          <a:xfrm>
            <a:off x="4160" y="1361"/>
            <a:ext cx="1388" cy="481"/>
          </a:xfrm>
          <a:prstGeom prst="rect">
            <a:avLst/>
          </a:prstGeom>
          <a:solidFill>
            <a:srgbClr val="FE370F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5"/>
          <xdr:cNvSpPr>
            <a:spLocks/>
          </xdr:cNvSpPr>
        </xdr:nvSpPr>
        <xdr:spPr>
          <a:xfrm>
            <a:off x="895" y="1361"/>
            <a:ext cx="1169" cy="481"/>
          </a:xfrm>
          <a:prstGeom prst="rect">
            <a:avLst/>
          </a:prstGeom>
          <a:solidFill>
            <a:srgbClr val="FE370F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6"/>
          <xdr:cNvSpPr>
            <a:spLocks/>
          </xdr:cNvSpPr>
        </xdr:nvSpPr>
        <xdr:spPr>
          <a:xfrm>
            <a:off x="2512" y="1051"/>
            <a:ext cx="1169" cy="481"/>
          </a:xfrm>
          <a:prstGeom prst="rect">
            <a:avLst/>
          </a:prstGeom>
          <a:solidFill>
            <a:srgbClr val="FE370F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7"/>
          <xdr:cNvSpPr>
            <a:spLocks/>
          </xdr:cNvSpPr>
        </xdr:nvSpPr>
        <xdr:spPr>
          <a:xfrm>
            <a:off x="988" y="1482"/>
            <a:ext cx="985" cy="232"/>
          </a:xfrm>
          <a:prstGeom prst="rect">
            <a:avLst/>
          </a:prstGeom>
          <a:solidFill>
            <a:srgbClr val="FE370F"/>
          </a:solidFill>
          <a:ln w="9525" cmpd="sng">
            <a:noFill/>
          </a:ln>
        </xdr:spPr>
        <xdr:txBody>
          <a:bodyPr vertOverflow="clip" wrap="square" lIns="63500" tIns="25400" rIns="63500" bIns="25400"/>
          <a:p>
            <a:pPr algn="l">
              <a:defRPr/>
            </a:pPr>
            <a:r>
              <a:rPr lang="en-US" cap="none" sz="12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Size
</a:t>
            </a:r>
          </a:p>
        </xdr:txBody>
      </xdr:sp>
      <xdr:sp>
        <xdr:nvSpPr>
          <xdr:cNvPr id="7" name="AutoShape 8"/>
          <xdr:cNvSpPr>
            <a:spLocks/>
          </xdr:cNvSpPr>
        </xdr:nvSpPr>
        <xdr:spPr>
          <a:xfrm>
            <a:off x="2705" y="1176"/>
            <a:ext cx="829" cy="232"/>
          </a:xfrm>
          <a:prstGeom prst="rect">
            <a:avLst/>
          </a:prstGeom>
          <a:solidFill>
            <a:srgbClr val="FE370F"/>
          </a:solidFill>
          <a:ln w="9525" cmpd="sng">
            <a:noFill/>
          </a:ln>
        </xdr:spPr>
        <xdr:txBody>
          <a:bodyPr vertOverflow="clip" wrap="square" lIns="63500" tIns="25400" rIns="63500" bIns="25400"/>
          <a:p>
            <a:pPr algn="l">
              <a:defRPr/>
            </a:pPr>
            <a:r>
              <a:rPr lang="en-US" cap="none" sz="12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Strategy
</a:t>
            </a:r>
          </a:p>
        </xdr:txBody>
      </xdr:sp>
      <xdr:sp>
        <xdr:nvSpPr>
          <xdr:cNvPr id="8" name="AutoShape 9"/>
          <xdr:cNvSpPr>
            <a:spLocks/>
          </xdr:cNvSpPr>
        </xdr:nvSpPr>
        <xdr:spPr>
          <a:xfrm>
            <a:off x="4249" y="1496"/>
            <a:ext cx="1162" cy="232"/>
          </a:xfrm>
          <a:prstGeom prst="rect">
            <a:avLst/>
          </a:prstGeom>
          <a:solidFill>
            <a:srgbClr val="FE370F"/>
          </a:solidFill>
          <a:ln w="9525" cmpd="sng">
            <a:noFill/>
          </a:ln>
        </xdr:spPr>
        <xdr:txBody>
          <a:bodyPr vertOverflow="clip" wrap="square" lIns="63500" tIns="25400" rIns="63500" bIns="25400"/>
          <a:p>
            <a:pPr algn="l">
              <a:defRPr/>
            </a:pPr>
            <a:r>
              <a:rPr lang="en-US" cap="none" sz="12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Productivity
</a:t>
            </a:r>
          </a:p>
        </xdr:txBody>
      </xdr:sp>
      <xdr:sp>
        <xdr:nvSpPr>
          <xdr:cNvPr id="9" name="AutoShape 10"/>
          <xdr:cNvSpPr>
            <a:spLocks/>
          </xdr:cNvSpPr>
        </xdr:nvSpPr>
        <xdr:spPr>
          <a:xfrm>
            <a:off x="2119" y="2290"/>
            <a:ext cx="1955" cy="856"/>
          </a:xfrm>
          <a:prstGeom prst="ellipse">
            <a:avLst/>
          </a:prstGeom>
          <a:solidFill>
            <a:srgbClr val="FE370F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1"/>
          <xdr:cNvSpPr>
            <a:spLocks/>
          </xdr:cNvSpPr>
        </xdr:nvSpPr>
        <xdr:spPr>
          <a:xfrm>
            <a:off x="2185" y="2620"/>
            <a:ext cx="1807" cy="2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63500" tIns="25400" rIns="63500" bIns="25400"/>
          <a:p>
            <a:pPr algn="l">
              <a:defRPr/>
            </a:pPr>
            <a:r>
              <a:rPr lang="en-US" cap="none" sz="12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Test Point Analysis
</a:t>
            </a:r>
          </a:p>
        </xdr:txBody>
      </xdr:sp>
      <xdr:sp>
        <xdr:nvSpPr>
          <xdr:cNvPr id="11" name="AutoShape 12"/>
          <xdr:cNvSpPr>
            <a:spLocks/>
          </xdr:cNvSpPr>
        </xdr:nvSpPr>
        <xdr:spPr>
          <a:xfrm>
            <a:off x="2136" y="3616"/>
            <a:ext cx="1948" cy="2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63500" tIns="25400" rIns="63500" bIns="25400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Estimated test effort</a:t>
            </a:r>
            <a:r>
              <a:rPr lang="en-US" cap="none" sz="12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3104" y="1537"/>
            <a:ext cx="0" cy="749"/>
          </a:xfrm>
          <a:prstGeom prst="line">
            <a:avLst/>
          </a:prstGeom>
          <a:noFill/>
          <a:ln w="25400" cmpd="sng">
            <a:solidFill>
              <a:srgbClr val="FFFFFF"/>
            </a:solidFill>
            <a:headEnd type="none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4"/>
          <xdr:cNvSpPr>
            <a:spLocks/>
          </xdr:cNvSpPr>
        </xdr:nvSpPr>
        <xdr:spPr>
          <a:xfrm>
            <a:off x="1473" y="1847"/>
            <a:ext cx="971" cy="537"/>
          </a:xfrm>
          <a:prstGeom prst="line">
            <a:avLst/>
          </a:prstGeom>
          <a:noFill/>
          <a:ln w="25400" cmpd="sng">
            <a:solidFill>
              <a:srgbClr val="FFFFFF"/>
            </a:solidFill>
            <a:headEnd type="none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5"/>
          <xdr:cNvSpPr>
            <a:spLocks/>
          </xdr:cNvSpPr>
        </xdr:nvSpPr>
        <xdr:spPr>
          <a:xfrm flipH="1">
            <a:off x="3804" y="1847"/>
            <a:ext cx="949" cy="570"/>
          </a:xfrm>
          <a:prstGeom prst="line">
            <a:avLst/>
          </a:prstGeom>
          <a:noFill/>
          <a:ln w="25400" cmpd="sng">
            <a:solidFill>
              <a:srgbClr val="FFFFFF"/>
            </a:solidFill>
            <a:headEnd type="none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6"/>
          <xdr:cNvSpPr>
            <a:spLocks/>
          </xdr:cNvSpPr>
        </xdr:nvSpPr>
        <xdr:spPr>
          <a:xfrm flipH="1">
            <a:off x="3104" y="3133"/>
            <a:ext cx="1" cy="450"/>
          </a:xfrm>
          <a:prstGeom prst="line">
            <a:avLst/>
          </a:prstGeom>
          <a:noFill/>
          <a:ln w="25400" cmpd="sng">
            <a:solidFill>
              <a:srgbClr val="FFFFFF"/>
            </a:solidFill>
            <a:headEnd type="none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219075</xdr:colOff>
      <xdr:row>0</xdr:row>
      <xdr:rowOff>28575</xdr:rowOff>
    </xdr:from>
    <xdr:to>
      <xdr:col>11</xdr:col>
      <xdr:colOff>1743075</xdr:colOff>
      <xdr:row>1</xdr:row>
      <xdr:rowOff>104775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28575"/>
          <a:ext cx="1524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371475</xdr:colOff>
      <xdr:row>19</xdr:row>
      <xdr:rowOff>19050</xdr:rowOff>
    </xdr:from>
    <xdr:to>
      <xdr:col>11</xdr:col>
      <xdr:colOff>1123950</xdr:colOff>
      <xdr:row>32</xdr:row>
      <xdr:rowOff>133350</xdr:rowOff>
    </xdr:to>
    <xdr:grpSp>
      <xdr:nvGrpSpPr>
        <xdr:cNvPr id="17" name="Group 19"/>
        <xdr:cNvGrpSpPr>
          <a:grpSpLocks/>
        </xdr:cNvGrpSpPr>
      </xdr:nvGrpSpPr>
      <xdr:grpSpPr>
        <a:xfrm>
          <a:off x="5762625" y="3248025"/>
          <a:ext cx="2162175" cy="2295525"/>
          <a:chOff x="300" y="190"/>
          <a:chExt cx="2030" cy="2149"/>
        </a:xfrm>
        <a:solidFill>
          <a:srgbClr val="FFFFFF"/>
        </a:solidFill>
      </xdr:grpSpPr>
      <xdr:grpSp>
        <xdr:nvGrpSpPr>
          <xdr:cNvPr id="18" name="Group 20"/>
          <xdr:cNvGrpSpPr>
            <a:grpSpLocks/>
          </xdr:cNvGrpSpPr>
        </xdr:nvGrpSpPr>
        <xdr:grpSpPr>
          <a:xfrm>
            <a:off x="300" y="190"/>
            <a:ext cx="2030" cy="2149"/>
            <a:chOff x="300" y="190"/>
            <a:chExt cx="2030" cy="2149"/>
          </a:xfrm>
          <a:solidFill>
            <a:srgbClr val="FFFFFF"/>
          </a:solidFill>
        </xdr:grpSpPr>
        <xdr:sp>
          <xdr:nvSpPr>
            <xdr:cNvPr id="19" name="AutoShape 21"/>
            <xdr:cNvSpPr>
              <a:spLocks/>
            </xdr:cNvSpPr>
          </xdr:nvSpPr>
          <xdr:spPr>
            <a:xfrm rot="-3512839">
              <a:off x="351" y="190"/>
              <a:ext cx="1933" cy="1943"/>
            </a:xfrm>
            <a:prstGeom prst="blockArc">
              <a:avLst>
                <a:gd name="adj1" fmla="val 29914898"/>
                <a:gd name="adj2" fmla="val -9944"/>
              </a:avLst>
            </a:prstGeom>
            <a:solidFill>
              <a:srgbClr val="6B5E4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AutoShape 22"/>
            <xdr:cNvSpPr>
              <a:spLocks/>
            </xdr:cNvSpPr>
          </xdr:nvSpPr>
          <xdr:spPr>
            <a:xfrm flipV="1">
              <a:off x="300" y="578"/>
              <a:ext cx="947" cy="815"/>
            </a:xfrm>
            <a:prstGeom prst="triangle">
              <a:avLst/>
            </a:prstGeom>
            <a:solidFill>
              <a:srgbClr val="D88C02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utoShape 23"/>
            <xdr:cNvSpPr>
              <a:spLocks/>
            </xdr:cNvSpPr>
          </xdr:nvSpPr>
          <xdr:spPr>
            <a:xfrm flipV="1">
              <a:off x="841" y="1524"/>
              <a:ext cx="947" cy="815"/>
            </a:xfrm>
            <a:prstGeom prst="triangle">
              <a:avLst/>
            </a:prstGeom>
            <a:solidFill>
              <a:srgbClr val="C1B5A5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AutoShape 24"/>
            <xdr:cNvSpPr>
              <a:spLocks/>
            </xdr:cNvSpPr>
          </xdr:nvSpPr>
          <xdr:spPr>
            <a:xfrm>
              <a:off x="905" y="579"/>
              <a:ext cx="1425" cy="824"/>
            </a:xfrm>
            <a:prstGeom prst="parallelogram">
              <a:avLst>
                <a:gd name="adj" fmla="val -16513"/>
              </a:avLst>
            </a:prstGeom>
            <a:solidFill>
              <a:srgbClr val="AF2626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3" name="AutoShape 25"/>
          <xdr:cNvSpPr>
            <a:spLocks/>
          </xdr:cNvSpPr>
        </xdr:nvSpPr>
        <xdr:spPr>
          <a:xfrm rot="1765890" flipV="1">
            <a:off x="1884" y="1425"/>
            <a:ext cx="345" cy="272"/>
          </a:xfrm>
          <a:prstGeom prst="triangle">
            <a:avLst>
              <a:gd name="adj" fmla="val 3583"/>
            </a:avLst>
          </a:prstGeom>
          <a:solidFill>
            <a:srgbClr val="6B5E4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 topLeftCell="A1">
      <selection activeCell="A31" sqref="A31"/>
    </sheetView>
  </sheetViews>
  <sheetFormatPr defaultColWidth="9.140625" defaultRowHeight="12.75"/>
  <cols>
    <col min="1" max="1" width="12.57421875" style="1" customWidth="1"/>
    <col min="2" max="2" width="9.140625" style="135" customWidth="1"/>
    <col min="3" max="8" width="9.140625" style="1" customWidth="1"/>
    <col min="9" max="9" width="4.28125" style="1" customWidth="1"/>
    <col min="10" max="10" width="17.00390625" style="1" customWidth="1"/>
    <col min="11" max="11" width="4.140625" style="1" customWidth="1"/>
    <col min="12" max="12" width="26.28125" style="1" customWidth="1"/>
    <col min="13" max="16384" width="9.140625" style="1" customWidth="1"/>
  </cols>
  <sheetData>
    <row r="1" ht="20.25">
      <c r="A1" s="26" t="s">
        <v>157</v>
      </c>
    </row>
    <row r="2" ht="13.5" thickBot="1">
      <c r="A2" s="137" t="s">
        <v>158</v>
      </c>
    </row>
    <row r="3" spans="1:12" ht="15.75">
      <c r="A3" s="137" t="s">
        <v>159</v>
      </c>
      <c r="J3" s="10" t="s">
        <v>21</v>
      </c>
      <c r="K3" s="11"/>
      <c r="L3" s="12"/>
    </row>
    <row r="4" spans="10:12" ht="12.75">
      <c r="J4" s="13" t="s">
        <v>69</v>
      </c>
      <c r="K4" s="14"/>
      <c r="L4" s="15" t="s">
        <v>84</v>
      </c>
    </row>
    <row r="5" spans="10:12" ht="12.75">
      <c r="J5" s="16" t="s">
        <v>78</v>
      </c>
      <c r="K5" s="14"/>
      <c r="L5" s="17" t="s">
        <v>22</v>
      </c>
    </row>
    <row r="6" spans="10:12" ht="12.75">
      <c r="J6" s="16" t="s">
        <v>79</v>
      </c>
      <c r="K6" s="14"/>
      <c r="L6" s="17" t="s">
        <v>83</v>
      </c>
    </row>
    <row r="7" spans="10:12" ht="12.75">
      <c r="J7" s="16" t="s">
        <v>80</v>
      </c>
      <c r="K7" s="14"/>
      <c r="L7" s="18"/>
    </row>
    <row r="8" spans="10:12" ht="12.75">
      <c r="J8" s="16" t="s">
        <v>81</v>
      </c>
      <c r="K8" s="14"/>
      <c r="L8" s="18"/>
    </row>
    <row r="9" spans="10:12" ht="13.5" thickBot="1">
      <c r="J9" s="19" t="s">
        <v>82</v>
      </c>
      <c r="K9" s="20"/>
      <c r="L9" s="21"/>
    </row>
    <row r="10" ht="12.75"/>
    <row r="11" ht="12.75"/>
    <row r="12" ht="12.75"/>
    <row r="13" ht="12.75"/>
    <row r="14" ht="12.75"/>
    <row r="15" ht="12.75">
      <c r="I15" s="1" t="s">
        <v>160</v>
      </c>
    </row>
    <row r="16" spans="9:11" ht="12.75">
      <c r="I16" s="1" t="s">
        <v>161</v>
      </c>
      <c r="J16" s="1" t="s">
        <v>162</v>
      </c>
      <c r="K16" s="1" t="s">
        <v>165</v>
      </c>
    </row>
    <row r="17" spans="9:11" ht="12.75">
      <c r="I17" s="1" t="s">
        <v>163</v>
      </c>
      <c r="J17" s="137" t="s">
        <v>164</v>
      </c>
      <c r="K17" s="1" t="s">
        <v>166</v>
      </c>
    </row>
    <row r="18" ht="12.75"/>
    <row r="19" ht="12.75"/>
    <row r="20" ht="12.75"/>
    <row r="21" ht="12.75"/>
    <row r="22" ht="15.75">
      <c r="A22" s="28" t="s">
        <v>85</v>
      </c>
    </row>
    <row r="23" ht="12.75"/>
    <row r="24" ht="12.75"/>
    <row r="25" ht="12.75"/>
    <row r="26" ht="12.75"/>
    <row r="27" ht="15.75">
      <c r="A27" s="28" t="s">
        <v>86</v>
      </c>
    </row>
    <row r="28" ht="12.75">
      <c r="A28" s="25" t="s">
        <v>87</v>
      </c>
    </row>
    <row r="29" ht="12.75">
      <c r="A29" s="29" t="s">
        <v>88</v>
      </c>
    </row>
    <row r="30" ht="12.75">
      <c r="A30" s="136" t="s">
        <v>89</v>
      </c>
    </row>
  </sheetData>
  <hyperlinks>
    <hyperlink ref="J5" location="'Step 1'!A1" display="step 1"/>
    <hyperlink ref="J6" location="'Step 2'!A1" display="step 2"/>
    <hyperlink ref="J7" location="'Step 3'!A1" display="step 3"/>
    <hyperlink ref="J8" location="'Step 4'!A1" display="step 4"/>
    <hyperlink ref="J9" location="'Step 5 (Result)'!A1" display="step 5 (Result)"/>
    <hyperlink ref="L5" location="'Info WBS'!A1" display="Info Work breakdown structure"/>
    <hyperlink ref="L6" location="'Info estimation method'!A1" display="Info estimation method per QC"/>
  </hyperlink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1:J27"/>
  <sheetViews>
    <sheetView workbookViewId="0" topLeftCell="A1">
      <selection activeCell="A9" sqref="A9"/>
    </sheetView>
  </sheetViews>
  <sheetFormatPr defaultColWidth="9.140625" defaultRowHeight="12.75"/>
  <cols>
    <col min="1" max="1" width="22.28125" style="3" customWidth="1"/>
    <col min="2" max="2" width="10.28125" style="5" customWidth="1"/>
    <col min="3" max="3" width="10.57421875" style="5" customWidth="1"/>
    <col min="4" max="9" width="9.140625" style="5" customWidth="1"/>
    <col min="10" max="10" width="11.57421875" style="5" bestFit="1" customWidth="1"/>
    <col min="11" max="16384" width="9.140625" style="3" customWidth="1"/>
  </cols>
  <sheetData>
    <row r="1" spans="1:10" ht="20.25">
      <c r="A1" s="26" t="s">
        <v>70</v>
      </c>
      <c r="B1" s="2"/>
      <c r="C1" s="2"/>
      <c r="D1" s="2"/>
      <c r="E1" s="2"/>
      <c r="F1" s="2"/>
      <c r="G1" s="2"/>
      <c r="H1" s="2"/>
      <c r="I1" s="2"/>
      <c r="J1" s="2"/>
    </row>
    <row r="2" spans="1:10" s="4" customFormat="1" ht="13.5" thickBot="1">
      <c r="A2" s="30"/>
      <c r="B2" s="31"/>
      <c r="C2" s="31"/>
      <c r="D2" s="31"/>
      <c r="E2" s="31"/>
      <c r="F2" s="31"/>
      <c r="G2" s="31"/>
      <c r="H2" s="31"/>
      <c r="I2" s="31"/>
      <c r="J2" s="31"/>
    </row>
    <row r="3" spans="1:10" s="4" customFormat="1" ht="12.75">
      <c r="A3" s="22" t="s">
        <v>21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s="4" customFormat="1" ht="12.75">
      <c r="A4" s="23" t="s">
        <v>74</v>
      </c>
      <c r="B4" s="31"/>
      <c r="C4" s="31"/>
      <c r="D4" s="31"/>
      <c r="E4" s="31"/>
      <c r="F4" s="31"/>
      <c r="G4" s="1"/>
      <c r="H4" s="31"/>
      <c r="I4" s="31"/>
      <c r="J4" s="31"/>
    </row>
    <row r="5" spans="1:10" s="4" customFormat="1" ht="13.5" thickBot="1">
      <c r="A5" s="24" t="s">
        <v>77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s="4" customFormat="1" ht="13.5" thickBot="1">
      <c r="A6" s="30"/>
      <c r="B6" s="31"/>
      <c r="C6" s="31"/>
      <c r="D6" s="31"/>
      <c r="E6" s="31"/>
      <c r="F6" s="31"/>
      <c r="G6" s="31"/>
      <c r="H6" s="31"/>
      <c r="I6" s="31"/>
      <c r="J6" s="31"/>
    </row>
    <row r="7" spans="1:10" ht="16.5" thickBot="1">
      <c r="A7" s="33" t="s">
        <v>90</v>
      </c>
      <c r="B7" s="34"/>
      <c r="C7" s="34"/>
      <c r="D7" s="34"/>
      <c r="E7" s="34"/>
      <c r="F7" s="34"/>
      <c r="G7" s="34"/>
      <c r="H7" s="34"/>
      <c r="I7" s="34"/>
      <c r="J7" s="35"/>
    </row>
    <row r="8" spans="1:10" ht="13.5" thickBot="1">
      <c r="A8" s="36" t="s">
        <v>45</v>
      </c>
      <c r="B8" s="37" t="s">
        <v>91</v>
      </c>
      <c r="C8" s="38" t="s">
        <v>46</v>
      </c>
      <c r="D8" s="38" t="s">
        <v>47</v>
      </c>
      <c r="E8" s="38" t="s">
        <v>121</v>
      </c>
      <c r="F8" s="38" t="s">
        <v>0</v>
      </c>
      <c r="G8" s="38" t="s">
        <v>1</v>
      </c>
      <c r="H8" s="38" t="s">
        <v>122</v>
      </c>
      <c r="I8" s="38" t="s">
        <v>3</v>
      </c>
      <c r="J8" s="39" t="s">
        <v>48</v>
      </c>
    </row>
    <row r="9" spans="1:10" ht="12.75">
      <c r="A9" s="42" t="s">
        <v>32</v>
      </c>
      <c r="B9" s="73"/>
      <c r="C9" s="74"/>
      <c r="D9" s="74"/>
      <c r="E9" s="7"/>
      <c r="F9" s="7"/>
      <c r="G9" s="74"/>
      <c r="H9" s="74"/>
      <c r="I9" s="74" t="s">
        <v>141</v>
      </c>
      <c r="J9" s="72"/>
    </row>
    <row r="10" spans="1:10" ht="12.75">
      <c r="A10" s="42" t="s">
        <v>33</v>
      </c>
      <c r="B10" s="73"/>
      <c r="C10" s="74"/>
      <c r="D10" s="74"/>
      <c r="E10" s="7"/>
      <c r="F10" s="7"/>
      <c r="G10" s="74" t="s">
        <v>4</v>
      </c>
      <c r="H10" s="74"/>
      <c r="I10" s="74" t="s">
        <v>141</v>
      </c>
      <c r="J10" s="72" t="s">
        <v>25</v>
      </c>
    </row>
    <row r="11" spans="1:10" ht="12.75">
      <c r="A11" s="42" t="s">
        <v>34</v>
      </c>
      <c r="B11" s="73"/>
      <c r="C11" s="74"/>
      <c r="D11" s="74"/>
      <c r="E11" s="7"/>
      <c r="F11" s="7"/>
      <c r="G11" s="74"/>
      <c r="H11" s="74" t="s">
        <v>141</v>
      </c>
      <c r="I11" s="74"/>
      <c r="J11" s="72"/>
    </row>
    <row r="12" spans="1:10" ht="12.75">
      <c r="A12" s="42" t="s">
        <v>99</v>
      </c>
      <c r="B12" s="73"/>
      <c r="C12" s="74"/>
      <c r="D12" s="74"/>
      <c r="E12" s="7"/>
      <c r="F12" s="7"/>
      <c r="G12" s="74"/>
      <c r="H12" s="74" t="s">
        <v>5</v>
      </c>
      <c r="I12" s="74"/>
      <c r="J12" s="72"/>
    </row>
    <row r="13" spans="1:10" ht="12.75">
      <c r="A13" s="42" t="s">
        <v>98</v>
      </c>
      <c r="B13" s="73"/>
      <c r="C13" s="74"/>
      <c r="D13" s="74"/>
      <c r="E13" s="7"/>
      <c r="F13" s="7"/>
      <c r="G13" s="74"/>
      <c r="H13" s="74"/>
      <c r="I13" s="74" t="s">
        <v>5</v>
      </c>
      <c r="J13" s="72"/>
    </row>
    <row r="14" spans="1:10" ht="12.75">
      <c r="A14" s="42" t="s">
        <v>100</v>
      </c>
      <c r="B14" s="73"/>
      <c r="C14" s="74"/>
      <c r="D14" s="74"/>
      <c r="E14" s="7"/>
      <c r="F14" s="7"/>
      <c r="G14" s="74"/>
      <c r="H14" s="74" t="s">
        <v>141</v>
      </c>
      <c r="I14" s="74"/>
      <c r="J14" s="72"/>
    </row>
    <row r="15" spans="1:10" ht="12.75">
      <c r="A15" s="42" t="s">
        <v>101</v>
      </c>
      <c r="B15" s="73"/>
      <c r="C15" s="74" t="s">
        <v>4</v>
      </c>
      <c r="D15" s="74" t="s">
        <v>4</v>
      </c>
      <c r="E15" s="74"/>
      <c r="F15" s="74"/>
      <c r="G15" s="74" t="s">
        <v>6</v>
      </c>
      <c r="H15" s="74" t="s">
        <v>5</v>
      </c>
      <c r="I15" s="74"/>
      <c r="J15" s="72" t="s">
        <v>26</v>
      </c>
    </row>
    <row r="16" spans="1:10" ht="12.75">
      <c r="A16" s="42" t="s">
        <v>92</v>
      </c>
      <c r="B16" s="73"/>
      <c r="C16" s="74"/>
      <c r="D16" s="74"/>
      <c r="E16" s="7"/>
      <c r="F16" s="7"/>
      <c r="G16" s="74"/>
      <c r="H16" s="74"/>
      <c r="I16" s="74" t="s">
        <v>141</v>
      </c>
      <c r="J16" s="72"/>
    </row>
    <row r="17" spans="1:10" ht="12.75">
      <c r="A17" s="42" t="s">
        <v>94</v>
      </c>
      <c r="B17" s="73"/>
      <c r="C17" s="74" t="s">
        <v>4</v>
      </c>
      <c r="D17" s="74" t="s">
        <v>4</v>
      </c>
      <c r="E17" s="7"/>
      <c r="F17" s="7"/>
      <c r="G17" s="74"/>
      <c r="H17" s="74" t="s">
        <v>141</v>
      </c>
      <c r="I17" s="74" t="s">
        <v>154</v>
      </c>
      <c r="J17" s="72" t="s">
        <v>24</v>
      </c>
    </row>
    <row r="18" spans="1:10" ht="12.75">
      <c r="A18" s="42" t="s">
        <v>65</v>
      </c>
      <c r="B18" s="73"/>
      <c r="C18" s="74" t="s">
        <v>4</v>
      </c>
      <c r="D18" s="74" t="s">
        <v>4</v>
      </c>
      <c r="E18" s="7"/>
      <c r="F18" s="7"/>
      <c r="G18" s="74"/>
      <c r="H18" s="74"/>
      <c r="I18" s="74" t="s">
        <v>4</v>
      </c>
      <c r="J18" s="72" t="s">
        <v>24</v>
      </c>
    </row>
    <row r="19" spans="1:10" ht="12.75">
      <c r="A19" s="42" t="s">
        <v>95</v>
      </c>
      <c r="B19" s="73"/>
      <c r="C19" s="74"/>
      <c r="D19" s="74"/>
      <c r="E19" s="7"/>
      <c r="F19" s="7"/>
      <c r="G19" s="7"/>
      <c r="H19" s="7"/>
      <c r="I19" s="7"/>
      <c r="J19" s="72" t="s">
        <v>24</v>
      </c>
    </row>
    <row r="20" spans="1:10" ht="12.75">
      <c r="A20" s="131" t="s">
        <v>12</v>
      </c>
      <c r="B20" s="132"/>
      <c r="C20" s="8"/>
      <c r="D20" s="8"/>
      <c r="E20" s="8"/>
      <c r="F20" s="8"/>
      <c r="G20" s="74" t="s">
        <v>141</v>
      </c>
      <c r="H20" s="74"/>
      <c r="I20" s="74" t="s">
        <v>4</v>
      </c>
      <c r="J20" s="71"/>
    </row>
    <row r="21" spans="1:10" ht="12.75">
      <c r="A21" s="44" t="s">
        <v>13</v>
      </c>
      <c r="B21" s="6"/>
      <c r="C21" s="7"/>
      <c r="D21" s="7"/>
      <c r="E21" s="7"/>
      <c r="F21" s="7"/>
      <c r="G21" s="74" t="s">
        <v>141</v>
      </c>
      <c r="H21" s="74"/>
      <c r="I21" s="74" t="s">
        <v>6</v>
      </c>
      <c r="J21" s="72"/>
    </row>
    <row r="22" spans="1:10" ht="12.75">
      <c r="A22" s="42" t="s">
        <v>96</v>
      </c>
      <c r="B22" s="73"/>
      <c r="C22" s="74"/>
      <c r="D22" s="74"/>
      <c r="E22" s="7"/>
      <c r="F22" s="7"/>
      <c r="G22" s="74" t="s">
        <v>5</v>
      </c>
      <c r="H22" s="74"/>
      <c r="I22" s="74" t="s">
        <v>6</v>
      </c>
      <c r="J22" s="72"/>
    </row>
    <row r="23" spans="1:10" ht="12.75">
      <c r="A23" s="42" t="s">
        <v>38</v>
      </c>
      <c r="B23" s="73"/>
      <c r="C23" s="74"/>
      <c r="D23" s="74"/>
      <c r="E23" s="7"/>
      <c r="F23" s="7"/>
      <c r="G23" s="74" t="s">
        <v>141</v>
      </c>
      <c r="H23" s="74"/>
      <c r="I23" s="74"/>
      <c r="J23" s="72"/>
    </row>
    <row r="24" spans="1:10" ht="12.75">
      <c r="A24" s="42" t="s">
        <v>61</v>
      </c>
      <c r="B24" s="73" t="s">
        <v>4</v>
      </c>
      <c r="C24" s="74" t="s">
        <v>4</v>
      </c>
      <c r="D24" s="74" t="s">
        <v>4</v>
      </c>
      <c r="E24" s="7"/>
      <c r="F24" s="7"/>
      <c r="G24" s="74" t="s">
        <v>155</v>
      </c>
      <c r="H24" s="74" t="s">
        <v>156</v>
      </c>
      <c r="I24" s="74"/>
      <c r="J24" s="72" t="s">
        <v>24</v>
      </c>
    </row>
    <row r="25" spans="1:10" ht="12.75">
      <c r="A25" s="42" t="s">
        <v>93</v>
      </c>
      <c r="B25" s="73" t="s">
        <v>4</v>
      </c>
      <c r="C25" s="74" t="s">
        <v>4</v>
      </c>
      <c r="D25" s="74" t="s">
        <v>4</v>
      </c>
      <c r="E25" s="7"/>
      <c r="F25" s="7"/>
      <c r="G25" s="74"/>
      <c r="H25" s="74" t="s">
        <v>5</v>
      </c>
      <c r="I25" s="74"/>
      <c r="J25" s="72" t="s">
        <v>25</v>
      </c>
    </row>
    <row r="26" spans="1:10" ht="12.75">
      <c r="A26" s="42" t="s">
        <v>97</v>
      </c>
      <c r="B26" s="73"/>
      <c r="C26" s="74"/>
      <c r="D26" s="74"/>
      <c r="E26" s="7"/>
      <c r="F26" s="7"/>
      <c r="G26" s="74"/>
      <c r="H26" s="74"/>
      <c r="I26" s="74"/>
      <c r="J26" s="72"/>
    </row>
    <row r="27" spans="1:10" ht="13.5" thickBot="1">
      <c r="A27" s="45" t="s">
        <v>37</v>
      </c>
      <c r="B27" s="73"/>
      <c r="C27" s="74" t="s">
        <v>4</v>
      </c>
      <c r="D27" s="74" t="s">
        <v>4</v>
      </c>
      <c r="E27" s="9"/>
      <c r="F27" s="9"/>
      <c r="G27" s="74"/>
      <c r="H27" s="74" t="s">
        <v>141</v>
      </c>
      <c r="I27" s="74"/>
      <c r="J27" s="76" t="s">
        <v>25</v>
      </c>
    </row>
  </sheetData>
  <dataValidations count="16">
    <dataValidation allowBlank="1" showInputMessage="1" showErrorMessage="1" prompt="Integration Test" sqref="F8"/>
    <dataValidation allowBlank="1" showInputMessage="1" showErrorMessage="1" prompt="Unit Test" sqref="E8"/>
    <dataValidation allowBlank="1" showInputMessage="1" showErrorMessage="1" prompt="System test" sqref="G8"/>
    <dataValidation allowBlank="1" showInputMessage="1" showErrorMessage="1" prompt="User Acceptance Test" sqref="H8"/>
    <dataValidation allowBlank="1" showInputMessage="1" showErrorMessage="1" prompt="Production Acceptance Test" sqref="I8"/>
    <dataValidation type="list" allowBlank="1" showInputMessage="1" showErrorMessage="1" sqref="J9:J27">
      <formula1>"A,B,C"</formula1>
    </dataValidation>
    <dataValidation type="list" allowBlank="1" showInputMessage="1" showErrorMessage="1" prompt="s: static testing&#10;i: implicit testing" sqref="G9:I9 G11:I11 G14:I14 G16:I17 G26:I26 G23:I23">
      <formula1>"s,i"</formula1>
    </dataValidation>
    <dataValidation type="list" allowBlank="1" showInputMessage="1" showErrorMessage="1" prompt="*: Inspection/review" sqref="B9:D19 B22:D27">
      <formula1>"*"</formula1>
    </dataValidation>
    <dataValidation type="list" allowBlank="1" showInputMessage="1" showErrorMessage="1" prompt="*: testing" sqref="E15:F15">
      <formula1>"*"</formula1>
    </dataValidation>
    <dataValidation allowBlank="1" showInputMessage="1" showErrorMessage="1" prompt="Inspection/review requirements" sqref="B8"/>
    <dataValidation allowBlank="1" showInputMessage="1" showErrorMessage="1" prompt="Inspection/review functional design" sqref="C8"/>
    <dataValidation allowBlank="1" showInputMessage="1" showErrorMessage="1" prompt="Inspection/review technical design" sqref="D8"/>
    <dataValidation type="list" allowBlank="1" showInputMessage="1" showErrorMessage="1" prompt="**: testing&#10;s: static testing&#10;i: implicit testing" sqref="G13:I13">
      <formula1>"**,s,i"</formula1>
    </dataValidation>
    <dataValidation type="list" allowBlank="1" showInputMessage="1" showErrorMessage="1" prompt="*: reviewing or testing&#10;s: static testing&#10;i: implicit testing" sqref="G18:I18">
      <formula1>"*,s,i"</formula1>
    </dataValidation>
    <dataValidation type="list" allowBlank="1" showInputMessage="1" showErrorMessage="1" prompt="*: Testing, low coverage&#10;**: medium coverage&#10;***:  extensive coverage&#10;s: static testing&#10;i: implicit testing" sqref="G10:I10 G12:I12 G15:I15 G20:I22 G25:I25 G27:I27">
      <formula1>",*,**,***,s,i"</formula1>
    </dataValidation>
    <dataValidation type="list" allowBlank="1" showInputMessage="1" showErrorMessage="1" prompt="*: Testing, low coverage&#10;**: medium coverage&#10;*** HB:  extensive coverage using hour box&#10;*** WBS:  extensive coverage using Work Breakdown Structure&#10;s: static testing&#10;i: implicit testing&#10;NB: ST, UAT, PAT with extensive coverage use same estimation method" sqref="G24:I24">
      <formula1>",*,**,*** HB, *** WBS,s,i"</formula1>
    </dataValidation>
  </dataValidations>
  <hyperlinks>
    <hyperlink ref="A4" location="'Step 2'!A1" display="go to step 2"/>
    <hyperlink ref="A5" location="'Main page'!A1" display="go to main page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workbookViewId="0" topLeftCell="A1">
      <selection activeCell="B10" sqref="B10"/>
    </sheetView>
  </sheetViews>
  <sheetFormatPr defaultColWidth="9.140625" defaultRowHeight="12.75"/>
  <cols>
    <col min="1" max="1" width="33.28125" style="1" customWidth="1"/>
    <col min="2" max="2" width="8.8515625" style="2" customWidth="1"/>
    <col min="3" max="3" width="5.28125" style="1" customWidth="1"/>
    <col min="4" max="4" width="19.140625" style="1" customWidth="1"/>
    <col min="5" max="5" width="28.140625" style="2" customWidth="1"/>
    <col min="6" max="16384" width="9.140625" style="1" customWidth="1"/>
  </cols>
  <sheetData>
    <row r="1" ht="20.25">
      <c r="A1" s="26" t="s">
        <v>71</v>
      </c>
    </row>
    <row r="2" ht="13.5" thickBot="1"/>
    <row r="3" ht="12.75">
      <c r="A3" s="22" t="s">
        <v>21</v>
      </c>
    </row>
    <row r="4" ht="12.75">
      <c r="A4" s="23" t="s">
        <v>72</v>
      </c>
    </row>
    <row r="5" spans="1:3" ht="12.75">
      <c r="A5" s="23" t="s">
        <v>73</v>
      </c>
      <c r="C5" s="47"/>
    </row>
    <row r="6" spans="1:2" ht="13.5" thickBot="1">
      <c r="A6" s="24" t="s">
        <v>77</v>
      </c>
      <c r="B6" s="48"/>
    </row>
    <row r="7" spans="1:2" ht="13.5" thickBot="1">
      <c r="A7" s="27"/>
      <c r="B7" s="48"/>
    </row>
    <row r="8" spans="1:5" ht="16.5" thickBot="1">
      <c r="A8" s="138" t="s">
        <v>50</v>
      </c>
      <c r="B8" s="139"/>
      <c r="D8" s="140" t="s">
        <v>49</v>
      </c>
      <c r="E8" s="139"/>
    </row>
    <row r="9" spans="1:5" ht="13.5" thickBot="1">
      <c r="A9" s="49" t="s">
        <v>103</v>
      </c>
      <c r="B9" s="71">
        <v>1000</v>
      </c>
      <c r="D9" s="50" t="s">
        <v>28</v>
      </c>
      <c r="E9" s="57">
        <f>IF(AND(B10&lt;&gt;"",B11&lt;&gt;"",B12&lt;&gt;"",B13&lt;&gt;""),(B10+B11+B12+B13)/20,"")</f>
        <v>1</v>
      </c>
    </row>
    <row r="10" spans="1:2" ht="12.75">
      <c r="A10" s="51" t="s">
        <v>102</v>
      </c>
      <c r="B10" s="72">
        <v>6</v>
      </c>
    </row>
    <row r="11" spans="1:2" ht="13.5" customHeight="1">
      <c r="A11" s="52" t="s">
        <v>51</v>
      </c>
      <c r="B11" s="72">
        <v>4</v>
      </c>
    </row>
    <row r="12" spans="1:2" ht="12.75">
      <c r="A12" s="52" t="s">
        <v>52</v>
      </c>
      <c r="B12" s="72">
        <v>4</v>
      </c>
    </row>
    <row r="13" spans="1:2" ht="13.5" thickBot="1">
      <c r="A13" s="53" t="s">
        <v>68</v>
      </c>
      <c r="B13" s="54">
        <v>6</v>
      </c>
    </row>
    <row r="14" ht="12.75">
      <c r="E14" s="47"/>
    </row>
    <row r="16" ht="144" customHeight="1">
      <c r="A16" s="55">
        <f>IF(AND(B9&lt;&gt;"",B10&lt;&gt;"",B11&lt;&gt;"",B12&lt;&gt;"",B13&lt;&gt;""),"","Let op: Er moeten nog één of meerdere waarden ingevuld worden voor Systeemomvang, complexity, frequentiegebruik, verwevenheid doorverwerking of gebruikersbelang")</f>
      </c>
    </row>
    <row r="17" ht="12.75">
      <c r="A17" s="56"/>
    </row>
  </sheetData>
  <mergeCells count="2">
    <mergeCell ref="A8:B8"/>
    <mergeCell ref="D8:E8"/>
  </mergeCells>
  <dataValidations count="3">
    <dataValidation type="list" allowBlank="1" showInputMessage="1" showErrorMessage="1" prompt="Verwevenheid" sqref="B12">
      <formula1>"2,4,8"</formula1>
    </dataValidation>
    <dataValidation type="list" allowBlank="1" showInputMessage="1" showErrorMessage="1" prompt="Complexiteit" sqref="B10">
      <formula1>"3,6,12"</formula1>
    </dataValidation>
    <dataValidation type="list" allowBlank="1" showInputMessage="1" showErrorMessage="1" prompt="Frequentie Gebruik" sqref="B11">
      <formula1>"2,4,8"</formula1>
    </dataValidation>
  </dataValidations>
  <hyperlinks>
    <hyperlink ref="A4" location="'Step 3'!A1" display="go to step 3"/>
    <hyperlink ref="A5" location="'Step 1'!A1" display="go to step 1"/>
    <hyperlink ref="A6" location="'Main page'!A1" display="go to main page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1:I38"/>
  <sheetViews>
    <sheetView workbookViewId="0" topLeftCell="A11">
      <selection activeCell="A26" sqref="A26:D26"/>
    </sheetView>
  </sheetViews>
  <sheetFormatPr defaultColWidth="9.140625" defaultRowHeight="12.75"/>
  <cols>
    <col min="1" max="1" width="22.28125" style="1" customWidth="1"/>
    <col min="2" max="4" width="12.7109375" style="1" customWidth="1"/>
    <col min="5" max="5" width="3.421875" style="1" customWidth="1"/>
    <col min="6" max="6" width="25.140625" style="1" customWidth="1"/>
    <col min="7" max="9" width="8.28125" style="1" customWidth="1"/>
    <col min="10" max="10" width="3.57421875" style="1" customWidth="1"/>
    <col min="11" max="11" width="2.00390625" style="1" customWidth="1"/>
    <col min="12" max="12" width="8.421875" style="1" customWidth="1"/>
    <col min="13" max="14" width="3.421875" style="1" customWidth="1"/>
    <col min="15" max="15" width="1.7109375" style="1" customWidth="1"/>
    <col min="16" max="16" width="6.140625" style="1" customWidth="1"/>
    <col min="17" max="16384" width="9.140625" style="1" customWidth="1"/>
  </cols>
  <sheetData>
    <row r="1" ht="20.25">
      <c r="A1" s="26" t="s">
        <v>153</v>
      </c>
    </row>
    <row r="2" s="32" customFormat="1" ht="13.5" thickBot="1">
      <c r="A2" s="30"/>
    </row>
    <row r="3" s="32" customFormat="1" ht="12.75">
      <c r="A3" s="22" t="s">
        <v>21</v>
      </c>
    </row>
    <row r="4" s="32" customFormat="1" ht="12.75">
      <c r="A4" s="23" t="s">
        <v>75</v>
      </c>
    </row>
    <row r="5" s="32" customFormat="1" ht="12.75">
      <c r="A5" s="23" t="s">
        <v>74</v>
      </c>
    </row>
    <row r="6" s="32" customFormat="1" ht="13.5" thickBot="1">
      <c r="A6" s="24" t="s">
        <v>77</v>
      </c>
    </row>
    <row r="7" s="32" customFormat="1" ht="12.75">
      <c r="A7" s="30"/>
    </row>
    <row r="8" ht="13.5" thickBot="1"/>
    <row r="9" spans="1:9" ht="16.5" thickBot="1">
      <c r="A9" s="138" t="s">
        <v>50</v>
      </c>
      <c r="B9" s="148"/>
      <c r="C9" s="148"/>
      <c r="D9" s="139"/>
      <c r="F9" s="138" t="s">
        <v>49</v>
      </c>
      <c r="G9" s="148"/>
      <c r="H9" s="148"/>
      <c r="I9" s="139"/>
    </row>
    <row r="10" spans="2:9" ht="13.5" thickBot="1">
      <c r="B10" s="38" t="s">
        <v>1</v>
      </c>
      <c r="C10" s="38" t="s">
        <v>122</v>
      </c>
      <c r="D10" s="39" t="s">
        <v>3</v>
      </c>
      <c r="F10" s="58"/>
      <c r="G10" s="38" t="s">
        <v>1</v>
      </c>
      <c r="H10" s="38" t="s">
        <v>2</v>
      </c>
      <c r="I10" s="39" t="s">
        <v>3</v>
      </c>
    </row>
    <row r="11" spans="1:9" ht="12.75">
      <c r="A11" s="150" t="s">
        <v>105</v>
      </c>
      <c r="B11" s="151"/>
      <c r="C11" s="151"/>
      <c r="D11" s="152"/>
      <c r="F11" s="59" t="s">
        <v>57</v>
      </c>
      <c r="G11" s="79">
        <f>SUM(B15:B21)/21</f>
        <v>0.9523809523809523</v>
      </c>
      <c r="H11" s="79">
        <f>SUM(C15:C21)/21</f>
        <v>0.9523809523809523</v>
      </c>
      <c r="I11" s="80">
        <f>SUM(D15:D21)/21</f>
        <v>0.9523809523809523</v>
      </c>
    </row>
    <row r="12" spans="1:9" ht="13.5" thickBot="1">
      <c r="A12" s="60" t="s">
        <v>106</v>
      </c>
      <c r="B12" s="75">
        <v>1</v>
      </c>
      <c r="C12" s="75">
        <v>2.1</v>
      </c>
      <c r="D12" s="75">
        <v>2.2</v>
      </c>
      <c r="F12" s="61" t="s">
        <v>104</v>
      </c>
      <c r="G12" s="81">
        <f>SUM(B23:B24)/100+1</f>
        <v>1.1</v>
      </c>
      <c r="H12" s="81">
        <f>SUM(C23:C24)/100+1</f>
        <v>1.1</v>
      </c>
      <c r="I12" s="82">
        <f>SUM(D23:D24)/100+1</f>
        <v>1.1</v>
      </c>
    </row>
    <row r="13" spans="1:4" ht="16.5" thickBot="1">
      <c r="A13" s="138"/>
      <c r="B13" s="148"/>
      <c r="C13" s="148"/>
      <c r="D13" s="139"/>
    </row>
    <row r="14" spans="1:4" ht="12.75">
      <c r="A14" s="150" t="s">
        <v>56</v>
      </c>
      <c r="B14" s="151"/>
      <c r="C14" s="151"/>
      <c r="D14" s="152"/>
    </row>
    <row r="15" spans="1:4" ht="12.75">
      <c r="A15" s="63" t="s">
        <v>107</v>
      </c>
      <c r="B15" s="74">
        <v>2</v>
      </c>
      <c r="C15" s="74">
        <v>2</v>
      </c>
      <c r="D15" s="72">
        <v>2</v>
      </c>
    </row>
    <row r="16" spans="1:4" ht="12.75">
      <c r="A16" s="63" t="s">
        <v>108</v>
      </c>
      <c r="B16" s="74">
        <v>4</v>
      </c>
      <c r="C16" s="74">
        <v>4</v>
      </c>
      <c r="D16" s="72">
        <v>4</v>
      </c>
    </row>
    <row r="17" spans="1:4" ht="12.75">
      <c r="A17" s="63" t="s">
        <v>109</v>
      </c>
      <c r="B17" s="74">
        <v>6</v>
      </c>
      <c r="C17" s="74">
        <v>6</v>
      </c>
      <c r="D17" s="72">
        <v>6</v>
      </c>
    </row>
    <row r="18" spans="1:4" ht="12.75">
      <c r="A18" s="63" t="s">
        <v>110</v>
      </c>
      <c r="B18" s="74">
        <v>4</v>
      </c>
      <c r="C18" s="74">
        <v>4</v>
      </c>
      <c r="D18" s="72">
        <v>4</v>
      </c>
    </row>
    <row r="19" spans="1:4" ht="12.75">
      <c r="A19" s="63" t="s">
        <v>111</v>
      </c>
      <c r="B19" s="74">
        <v>2</v>
      </c>
      <c r="C19" s="74">
        <v>2</v>
      </c>
      <c r="D19" s="72">
        <v>2</v>
      </c>
    </row>
    <row r="20" spans="1:4" ht="13.5" thickBot="1">
      <c r="A20" s="61" t="s">
        <v>112</v>
      </c>
      <c r="B20" s="75">
        <v>2</v>
      </c>
      <c r="C20" s="75">
        <v>2</v>
      </c>
      <c r="D20" s="76">
        <v>2</v>
      </c>
    </row>
    <row r="21" spans="1:4" ht="13.5" thickBot="1">
      <c r="A21" s="153"/>
      <c r="B21" s="148"/>
      <c r="C21" s="148"/>
      <c r="D21" s="139"/>
    </row>
    <row r="22" spans="1:4" ht="12.75">
      <c r="A22" s="150" t="s">
        <v>125</v>
      </c>
      <c r="B22" s="151"/>
      <c r="C22" s="151"/>
      <c r="D22" s="152"/>
    </row>
    <row r="23" spans="1:4" ht="12.75">
      <c r="A23" s="63" t="s">
        <v>123</v>
      </c>
      <c r="B23" s="74">
        <v>6</v>
      </c>
      <c r="C23" s="74">
        <v>6</v>
      </c>
      <c r="D23" s="72">
        <v>6</v>
      </c>
    </row>
    <row r="24" spans="1:4" ht="13.5" thickBot="1">
      <c r="A24" s="61" t="s">
        <v>124</v>
      </c>
      <c r="B24" s="75">
        <v>4</v>
      </c>
      <c r="C24" s="75">
        <v>4</v>
      </c>
      <c r="D24" s="76">
        <v>4</v>
      </c>
    </row>
    <row r="25" spans="1:4" ht="13.5" thickBot="1">
      <c r="A25" s="147"/>
      <c r="B25" s="148"/>
      <c r="C25" s="148"/>
      <c r="D25" s="149"/>
    </row>
    <row r="26" spans="1:4" ht="12.75">
      <c r="A26" s="150" t="s">
        <v>126</v>
      </c>
      <c r="B26" s="151"/>
      <c r="C26" s="151"/>
      <c r="D26" s="152"/>
    </row>
    <row r="27" spans="1:4" ht="12.75">
      <c r="A27" s="154" t="s">
        <v>113</v>
      </c>
      <c r="B27" s="155"/>
      <c r="C27" s="155"/>
      <c r="D27" s="144"/>
    </row>
    <row r="28" spans="1:4" ht="12.75">
      <c r="A28" s="63"/>
      <c r="B28" s="64" t="s">
        <v>119</v>
      </c>
      <c r="C28" s="143" t="s">
        <v>120</v>
      </c>
      <c r="D28" s="144"/>
    </row>
    <row r="29" spans="1:4" ht="12.75">
      <c r="A29" s="63" t="s">
        <v>53</v>
      </c>
      <c r="B29" s="77">
        <v>100</v>
      </c>
      <c r="C29" s="141" t="str">
        <f>IF('Step 1'!G24="*** HB","&lt;-- Please fill in hours","&lt;-- N/A")</f>
        <v>&lt;-- Please fill in hours</v>
      </c>
      <c r="D29" s="142"/>
    </row>
    <row r="30" spans="1:4" ht="12.75">
      <c r="A30" s="63" t="s">
        <v>114</v>
      </c>
      <c r="B30" s="77">
        <v>0</v>
      </c>
      <c r="C30" s="141" t="str">
        <f>IF('Step 1'!H24="*** HB","&lt;-- Please fill in hours","&lt;-- N/A")</f>
        <v>&lt;-- N/A</v>
      </c>
      <c r="D30" s="142"/>
    </row>
    <row r="31" spans="1:4" ht="12.75">
      <c r="A31" s="63" t="s">
        <v>54</v>
      </c>
      <c r="B31" s="77">
        <v>0</v>
      </c>
      <c r="C31" s="141" t="str">
        <f>IF('Step 1'!I24="*** HB","&lt;-- Please fill in hours","&lt;-- N/A")</f>
        <v>&lt;-- N/A</v>
      </c>
      <c r="D31" s="142"/>
    </row>
    <row r="32" spans="1:4" ht="12.75">
      <c r="A32" s="63" t="s">
        <v>115</v>
      </c>
      <c r="B32" s="77">
        <v>0</v>
      </c>
      <c r="C32" s="141" t="str">
        <f>IF('Step 1'!E15="*","&lt;-- Please fill in hours","&lt;-- N/A")</f>
        <v>&lt;-- N/A</v>
      </c>
      <c r="D32" s="142"/>
    </row>
    <row r="33" spans="1:4" ht="13.5" thickBot="1">
      <c r="A33" s="61" t="s">
        <v>55</v>
      </c>
      <c r="B33" s="78">
        <v>0</v>
      </c>
      <c r="C33" s="141" t="str">
        <f>IF('Step 1'!F15="*","&lt;-- Please fill in hours","&lt;-- N/A")</f>
        <v>&lt;-- N/A</v>
      </c>
      <c r="D33" s="142"/>
    </row>
    <row r="34" spans="1:4" ht="13.5" thickBot="1">
      <c r="A34" s="147"/>
      <c r="B34" s="148"/>
      <c r="C34" s="148"/>
      <c r="D34" s="149"/>
    </row>
    <row r="35" spans="1:4" ht="12.75">
      <c r="A35" s="65" t="s">
        <v>127</v>
      </c>
      <c r="B35" s="66"/>
      <c r="C35" s="66"/>
      <c r="D35" s="67"/>
    </row>
    <row r="36" spans="1:4" ht="12.75">
      <c r="A36" s="68" t="s">
        <v>128</v>
      </c>
      <c r="B36" s="69"/>
      <c r="C36" s="69"/>
      <c r="D36" s="70"/>
    </row>
    <row r="37" spans="1:4" ht="12.75">
      <c r="A37" s="63"/>
      <c r="B37" s="64" t="s">
        <v>129</v>
      </c>
      <c r="C37" s="143" t="s">
        <v>120</v>
      </c>
      <c r="D37" s="144"/>
    </row>
    <row r="38" spans="1:4" ht="13.5" thickBot="1">
      <c r="A38" s="61" t="s">
        <v>33</v>
      </c>
      <c r="B38" s="78">
        <v>6</v>
      </c>
      <c r="C38" s="145" t="str">
        <f>IF(OR('Step 1'!G10="*",'Step 1'!G10="**",'Step 1'!G10="***",'Step 1'!H10="*",'Step 1'!H10="**",'Step 1'!H10="***",'Step 1'!I10="*",'Step 1'!I10="**",'Step 1'!I10="***"),"&lt;-- Please choose hours/day","&lt;-- N/A")</f>
        <v>&lt;-- Please choose hours/day</v>
      </c>
      <c r="D38" s="146"/>
    </row>
  </sheetData>
  <mergeCells count="19">
    <mergeCell ref="A9:D9"/>
    <mergeCell ref="F9:I9"/>
    <mergeCell ref="A26:D26"/>
    <mergeCell ref="A27:D27"/>
    <mergeCell ref="A11:D11"/>
    <mergeCell ref="A13:D13"/>
    <mergeCell ref="C28:D28"/>
    <mergeCell ref="A25:D25"/>
    <mergeCell ref="A22:D22"/>
    <mergeCell ref="A14:D14"/>
    <mergeCell ref="A21:D21"/>
    <mergeCell ref="C29:D29"/>
    <mergeCell ref="C30:D30"/>
    <mergeCell ref="C31:D31"/>
    <mergeCell ref="C32:D32"/>
    <mergeCell ref="C33:D33"/>
    <mergeCell ref="C37:D37"/>
    <mergeCell ref="C38:D38"/>
    <mergeCell ref="A34:D34"/>
  </mergeCells>
  <dataValidations count="4">
    <dataValidation type="list" allowBlank="1" showInputMessage="1" showErrorMessage="1" sqref="B15:D15 B19:D20">
      <formula1>"1,2,4"</formula1>
    </dataValidation>
    <dataValidation type="list" allowBlank="1" showInputMessage="1" showErrorMessage="1" sqref="B16:D16 B18:D18 B24:D24">
      <formula1>"2,4,8"</formula1>
    </dataValidation>
    <dataValidation type="list" allowBlank="1" showInputMessage="1" showErrorMessage="1" sqref="B17:D17 B23:D23">
      <formula1>"3,6,12"</formula1>
    </dataValidation>
    <dataValidation type="list" allowBlank="1" showInputMessage="1" showErrorMessage="1" prompt="Effort in hours per test day" sqref="B38">
      <formula1>"1,2,3,4,5,6,7,8"</formula1>
    </dataValidation>
  </dataValidations>
  <hyperlinks>
    <hyperlink ref="A4" location="'Step 4'!A1" display="go to step 4"/>
    <hyperlink ref="A5" location="'Step 2'!A1" display="go to step 2"/>
    <hyperlink ref="A6" location="'Main page'!A1" display="go to main page"/>
  </hyperlink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G30"/>
  <sheetViews>
    <sheetView workbookViewId="0" topLeftCell="A1">
      <selection activeCell="A4" sqref="A4"/>
    </sheetView>
  </sheetViews>
  <sheetFormatPr defaultColWidth="9.140625" defaultRowHeight="12.75"/>
  <cols>
    <col min="1" max="1" width="22.421875" style="1" customWidth="1"/>
    <col min="2" max="2" width="10.8515625" style="2" customWidth="1"/>
    <col min="3" max="3" width="12.8515625" style="2" customWidth="1"/>
    <col min="4" max="4" width="10.421875" style="2" customWidth="1"/>
    <col min="5" max="5" width="13.00390625" style="2" customWidth="1"/>
    <col min="6" max="6" width="10.8515625" style="2" customWidth="1"/>
    <col min="7" max="7" width="12.421875" style="2" customWidth="1"/>
    <col min="8" max="16384" width="9.140625" style="1" customWidth="1"/>
  </cols>
  <sheetData>
    <row r="1" ht="20.25">
      <c r="A1" s="26" t="s">
        <v>133</v>
      </c>
    </row>
    <row r="2" spans="2:7" s="32" customFormat="1" ht="13.5" thickBot="1">
      <c r="B2" s="31"/>
      <c r="C2" s="31"/>
      <c r="D2" s="31"/>
      <c r="E2" s="31"/>
      <c r="F2" s="31"/>
      <c r="G2" s="31"/>
    </row>
    <row r="3" spans="1:7" s="32" customFormat="1" ht="12.75">
      <c r="A3" s="22" t="s">
        <v>21</v>
      </c>
      <c r="B3" s="31"/>
      <c r="C3" s="31"/>
      <c r="D3" s="31"/>
      <c r="E3" s="31"/>
      <c r="F3" s="31"/>
      <c r="G3" s="31"/>
    </row>
    <row r="4" spans="1:7" s="32" customFormat="1" ht="12.75">
      <c r="A4" s="23" t="s">
        <v>76</v>
      </c>
      <c r="B4" s="31"/>
      <c r="C4" s="31"/>
      <c r="D4" s="31"/>
      <c r="E4" s="31"/>
      <c r="F4" s="31"/>
      <c r="G4" s="31"/>
    </row>
    <row r="5" spans="1:7" s="32" customFormat="1" ht="12.75">
      <c r="A5" s="23" t="s">
        <v>72</v>
      </c>
      <c r="B5" s="31"/>
      <c r="C5" s="31"/>
      <c r="D5" s="31"/>
      <c r="E5" s="31"/>
      <c r="F5" s="31"/>
      <c r="G5" s="31"/>
    </row>
    <row r="6" spans="1:7" s="32" customFormat="1" ht="13.5" thickBot="1">
      <c r="A6" s="24" t="s">
        <v>77</v>
      </c>
      <c r="B6" s="31"/>
      <c r="C6" s="31"/>
      <c r="D6" s="31"/>
      <c r="E6" s="31"/>
      <c r="F6" s="31"/>
      <c r="G6" s="31"/>
    </row>
    <row r="8" ht="12.75">
      <c r="A8" s="136" t="s">
        <v>130</v>
      </c>
    </row>
    <row r="9" ht="12.75">
      <c r="A9" s="136" t="s">
        <v>131</v>
      </c>
    </row>
    <row r="10" ht="13.5" thickBot="1">
      <c r="A10" s="136" t="s">
        <v>132</v>
      </c>
    </row>
    <row r="11" spans="1:7" ht="16.5" thickBot="1">
      <c r="A11" s="33" t="s">
        <v>134</v>
      </c>
      <c r="B11" s="34"/>
      <c r="C11" s="34"/>
      <c r="D11" s="34"/>
      <c r="E11" s="34"/>
      <c r="F11" s="34"/>
      <c r="G11" s="35"/>
    </row>
    <row r="12" spans="1:7" ht="12.75">
      <c r="A12" s="83"/>
      <c r="B12" s="156" t="s">
        <v>27</v>
      </c>
      <c r="C12" s="157"/>
      <c r="D12" s="156" t="s">
        <v>137</v>
      </c>
      <c r="E12" s="157"/>
      <c r="F12" s="156" t="s">
        <v>136</v>
      </c>
      <c r="G12" s="157"/>
    </row>
    <row r="13" spans="1:7" ht="13.5" thickBot="1">
      <c r="A13" s="84" t="s">
        <v>59</v>
      </c>
      <c r="B13" s="85" t="s">
        <v>58</v>
      </c>
      <c r="C13" s="86" t="s">
        <v>135</v>
      </c>
      <c r="D13" s="85" t="s">
        <v>58</v>
      </c>
      <c r="E13" s="86" t="s">
        <v>135</v>
      </c>
      <c r="F13" s="85" t="s">
        <v>58</v>
      </c>
      <c r="G13" s="86" t="s">
        <v>135</v>
      </c>
    </row>
    <row r="14" spans="1:7" ht="12.75">
      <c r="A14" s="40" t="s">
        <v>32</v>
      </c>
      <c r="B14" s="87"/>
      <c r="C14" s="71">
        <v>3</v>
      </c>
      <c r="D14" s="87"/>
      <c r="E14" s="71">
        <v>3</v>
      </c>
      <c r="F14" s="87">
        <v>16</v>
      </c>
      <c r="G14" s="71">
        <v>3</v>
      </c>
    </row>
    <row r="15" spans="1:7" ht="12.75">
      <c r="A15" s="42" t="s">
        <v>33</v>
      </c>
      <c r="B15" s="87"/>
      <c r="C15" s="71">
        <v>3</v>
      </c>
      <c r="D15" s="87"/>
      <c r="E15" s="71">
        <v>3</v>
      </c>
      <c r="F15" s="87"/>
      <c r="G15" s="71">
        <v>3</v>
      </c>
    </row>
    <row r="16" spans="1:7" ht="12.75">
      <c r="A16" s="42" t="s">
        <v>34</v>
      </c>
      <c r="B16" s="87"/>
      <c r="C16" s="71">
        <v>3</v>
      </c>
      <c r="D16" s="87"/>
      <c r="E16" s="71">
        <v>3</v>
      </c>
      <c r="F16" s="87"/>
      <c r="G16" s="71">
        <v>3</v>
      </c>
    </row>
    <row r="17" spans="1:7" ht="12.75">
      <c r="A17" s="42" t="s">
        <v>31</v>
      </c>
      <c r="B17" s="87"/>
      <c r="C17" s="71">
        <v>3</v>
      </c>
      <c r="D17" s="87"/>
      <c r="E17" s="71">
        <v>3</v>
      </c>
      <c r="F17" s="87"/>
      <c r="G17" s="71">
        <v>3</v>
      </c>
    </row>
    <row r="18" spans="1:7" ht="12.75">
      <c r="A18" s="42" t="s">
        <v>44</v>
      </c>
      <c r="B18" s="87"/>
      <c r="C18" s="71">
        <v>3</v>
      </c>
      <c r="D18" s="87"/>
      <c r="E18" s="71">
        <v>3</v>
      </c>
      <c r="F18" s="87"/>
      <c r="G18" s="71">
        <v>3</v>
      </c>
    </row>
    <row r="19" spans="1:7" ht="12.75">
      <c r="A19" s="42" t="s">
        <v>35</v>
      </c>
      <c r="B19" s="87"/>
      <c r="C19" s="71">
        <v>3</v>
      </c>
      <c r="D19" s="87"/>
      <c r="E19" s="71">
        <v>3</v>
      </c>
      <c r="F19" s="87"/>
      <c r="G19" s="71">
        <v>3</v>
      </c>
    </row>
    <row r="20" spans="1:7" ht="12.75">
      <c r="A20" s="42" t="s">
        <v>36</v>
      </c>
      <c r="B20" s="87">
        <v>34</v>
      </c>
      <c r="C20" s="71">
        <v>3</v>
      </c>
      <c r="D20" s="87">
        <v>350</v>
      </c>
      <c r="E20" s="71">
        <v>3</v>
      </c>
      <c r="F20" s="87"/>
      <c r="G20" s="71">
        <v>3</v>
      </c>
    </row>
    <row r="21" spans="1:7" ht="12.75">
      <c r="A21" s="42" t="s">
        <v>92</v>
      </c>
      <c r="B21" s="87"/>
      <c r="C21" s="71">
        <v>3</v>
      </c>
      <c r="D21" s="87"/>
      <c r="E21" s="71">
        <v>3</v>
      </c>
      <c r="F21" s="87"/>
      <c r="G21" s="71">
        <v>3</v>
      </c>
    </row>
    <row r="22" spans="1:7" ht="12.75">
      <c r="A22" s="42" t="s">
        <v>40</v>
      </c>
      <c r="B22" s="87"/>
      <c r="C22" s="71">
        <v>3</v>
      </c>
      <c r="D22" s="87"/>
      <c r="E22" s="71">
        <v>3</v>
      </c>
      <c r="F22" s="87">
        <v>15</v>
      </c>
      <c r="G22" s="71">
        <v>3</v>
      </c>
    </row>
    <row r="23" spans="1:7" ht="12.75">
      <c r="A23" s="42" t="s">
        <v>29</v>
      </c>
      <c r="B23" s="87">
        <v>3</v>
      </c>
      <c r="C23" s="71">
        <v>3</v>
      </c>
      <c r="D23" s="87">
        <v>16</v>
      </c>
      <c r="E23" s="71">
        <v>3</v>
      </c>
      <c r="F23" s="87">
        <v>16</v>
      </c>
      <c r="G23" s="71">
        <v>3</v>
      </c>
    </row>
    <row r="24" spans="1:7" ht="12.75">
      <c r="A24" s="42" t="s">
        <v>41</v>
      </c>
      <c r="B24" s="87"/>
      <c r="C24" s="71">
        <v>3</v>
      </c>
      <c r="D24" s="87"/>
      <c r="E24" s="71">
        <v>3</v>
      </c>
      <c r="F24" s="87">
        <v>12</v>
      </c>
      <c r="G24" s="71">
        <v>3</v>
      </c>
    </row>
    <row r="25" spans="1:7" ht="12.75">
      <c r="A25" s="42" t="s">
        <v>42</v>
      </c>
      <c r="B25" s="87"/>
      <c r="C25" s="71">
        <v>3</v>
      </c>
      <c r="D25" s="87"/>
      <c r="E25" s="71">
        <v>3</v>
      </c>
      <c r="F25" s="87"/>
      <c r="G25" s="71">
        <v>3</v>
      </c>
    </row>
    <row r="26" spans="1:7" ht="12.75">
      <c r="A26" s="42" t="s">
        <v>38</v>
      </c>
      <c r="B26" s="87"/>
      <c r="C26" s="71">
        <v>3</v>
      </c>
      <c r="D26" s="87"/>
      <c r="E26" s="71">
        <v>3</v>
      </c>
      <c r="F26" s="87"/>
      <c r="G26" s="71">
        <v>3</v>
      </c>
    </row>
    <row r="27" spans="1:7" ht="12.75">
      <c r="A27" s="42" t="s">
        <v>30</v>
      </c>
      <c r="B27" s="87">
        <v>3</v>
      </c>
      <c r="C27" s="71">
        <v>3</v>
      </c>
      <c r="D27" s="87">
        <v>16</v>
      </c>
      <c r="E27" s="71">
        <v>3</v>
      </c>
      <c r="F27" s="87">
        <v>16</v>
      </c>
      <c r="G27" s="71">
        <v>3</v>
      </c>
    </row>
    <row r="28" spans="1:7" ht="12.75">
      <c r="A28" s="42" t="s">
        <v>39</v>
      </c>
      <c r="B28" s="87">
        <v>8</v>
      </c>
      <c r="C28" s="71">
        <v>3</v>
      </c>
      <c r="D28" s="87">
        <v>17</v>
      </c>
      <c r="E28" s="71">
        <v>3</v>
      </c>
      <c r="F28" s="87"/>
      <c r="G28" s="71">
        <v>3</v>
      </c>
    </row>
    <row r="29" spans="1:7" ht="12.75">
      <c r="A29" s="42" t="s">
        <v>43</v>
      </c>
      <c r="B29" s="87"/>
      <c r="C29" s="71">
        <v>3</v>
      </c>
      <c r="D29" s="87"/>
      <c r="E29" s="71">
        <v>3</v>
      </c>
      <c r="F29" s="87"/>
      <c r="G29" s="71">
        <v>3</v>
      </c>
    </row>
    <row r="30" spans="1:7" ht="13.5" thickBot="1">
      <c r="A30" s="45" t="s">
        <v>37</v>
      </c>
      <c r="B30" s="87"/>
      <c r="C30" s="71">
        <v>3</v>
      </c>
      <c r="D30" s="87">
        <v>6</v>
      </c>
      <c r="E30" s="71">
        <v>3</v>
      </c>
      <c r="F30" s="87"/>
      <c r="G30" s="71">
        <v>3</v>
      </c>
    </row>
  </sheetData>
  <mergeCells count="3">
    <mergeCell ref="B12:C12"/>
    <mergeCell ref="D12:E12"/>
    <mergeCell ref="F12:G12"/>
  </mergeCells>
  <dataValidations count="2">
    <dataValidation allowBlank="1" showInputMessage="1" showErrorMessage="1" prompt="Fill in the number of pages relevant for the quality attribute" sqref="B14:B30 D14:D30 F14:F30"/>
    <dataValidation type="list" allowBlank="1" showInputMessage="1" showErrorMessage="1" prompt="Productivity in pages per hour" sqref="C14:C30 E14:E30 G14:G30">
      <formula1>"1,2,3,4"</formula1>
    </dataValidation>
  </dataValidations>
  <hyperlinks>
    <hyperlink ref="A4" location="'Step 5 (Result)'!A1" display="go to step 5"/>
    <hyperlink ref="A5" location="'Step 3'!A1" display="go to step 3"/>
    <hyperlink ref="A6" location="'Main page'!A1" display="go to main page"/>
  </hyperlink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K35"/>
  <sheetViews>
    <sheetView workbookViewId="0" topLeftCell="A6">
      <selection activeCell="G10" sqref="G10"/>
    </sheetView>
  </sheetViews>
  <sheetFormatPr defaultColWidth="9.140625" defaultRowHeight="12.75"/>
  <cols>
    <col min="1" max="1" width="22.00390625" style="1" customWidth="1"/>
    <col min="2" max="2" width="10.00390625" style="2" customWidth="1"/>
    <col min="3" max="3" width="10.7109375" style="2" customWidth="1"/>
    <col min="4" max="6" width="9.140625" style="2" customWidth="1"/>
    <col min="7" max="7" width="10.7109375" style="2" bestFit="1" customWidth="1"/>
    <col min="8" max="10" width="9.140625" style="2" customWidth="1"/>
    <col min="11" max="11" width="14.8515625" style="2" customWidth="1"/>
    <col min="12" max="16384" width="9.140625" style="1" customWidth="1"/>
  </cols>
  <sheetData>
    <row r="1" ht="20.25">
      <c r="A1" s="26" t="s">
        <v>138</v>
      </c>
    </row>
    <row r="2" spans="2:11" s="32" customFormat="1" ht="13.5" thickBot="1"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32" customFormat="1" ht="12.75">
      <c r="A3" s="22" t="s">
        <v>21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32" customFormat="1" ht="12.75">
      <c r="A4" s="23" t="s">
        <v>75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32" customFormat="1" ht="13.5" thickBot="1">
      <c r="A5" s="24" t="s">
        <v>77</v>
      </c>
      <c r="B5" s="31"/>
      <c r="C5" s="31"/>
      <c r="D5" s="31"/>
      <c r="E5" s="31"/>
      <c r="F5" s="31"/>
      <c r="G5" s="31"/>
      <c r="H5" s="128"/>
      <c r="I5" s="31"/>
      <c r="J5" s="31"/>
      <c r="K5" s="31"/>
    </row>
    <row r="7" ht="12.75">
      <c r="A7" s="136" t="s">
        <v>130</v>
      </c>
    </row>
    <row r="8" ht="13.5" thickBot="1">
      <c r="A8" s="136" t="s">
        <v>139</v>
      </c>
    </row>
    <row r="9" spans="1:11" ht="13.5" thickBot="1">
      <c r="A9" s="88" t="s">
        <v>59</v>
      </c>
      <c r="B9" s="37" t="s">
        <v>91</v>
      </c>
      <c r="C9" s="38" t="s">
        <v>46</v>
      </c>
      <c r="D9" s="38" t="s">
        <v>47</v>
      </c>
      <c r="E9" s="38" t="s">
        <v>121</v>
      </c>
      <c r="F9" s="38" t="s">
        <v>0</v>
      </c>
      <c r="G9" s="38" t="s">
        <v>1</v>
      </c>
      <c r="H9" s="38" t="s">
        <v>122</v>
      </c>
      <c r="I9" s="38" t="s">
        <v>3</v>
      </c>
      <c r="J9" s="89" t="s">
        <v>140</v>
      </c>
      <c r="K9" s="90" t="s">
        <v>48</v>
      </c>
    </row>
    <row r="10" spans="1:11" ht="12.75">
      <c r="A10" s="129" t="str">
        <f>'Step 1'!A9</f>
        <v>Connectivity</v>
      </c>
      <c r="B10" s="95">
        <f>IF('Step 1'!B9="","",IF(ISERROR('Step 4'!B14/'Step 4'!C14),"",'Step 4'!B14/'Step 4'!C14))</f>
      </c>
      <c r="C10" s="95">
        <f>IF('Step 1'!C9="","",IF(ISERROR('Step 4'!D14/'Step 4'!E14),"",'Step 4'!D14/'Step 4'!E14))</f>
      </c>
      <c r="D10" s="95">
        <f>IF('Step 1'!D9="","",IF(ISERROR('Step 4'!F14/'Step 4'!G14),"",'Step 4'!F14/'Step 4'!G14))</f>
      </c>
      <c r="E10" s="43"/>
      <c r="F10" s="43"/>
      <c r="G10" s="95">
        <f>IF('Step 1'!G9="s",16*IF('Step 2'!$B$9&lt;500,500,'Step 2'!$B$9)/500*'Step 3'!B$12,IF('Step 1'!G9="i",0.02*'Step 2'!$E$9*'Step 2'!$B$9*'Step 3'!B$12,""))</f>
      </c>
      <c r="H10" s="95">
        <f>IF('Step 1'!H9="s",16*IF('Step 2'!$B$9&lt;500,500,'Step 2'!$B$9)/500*'Step 3'!C$12,IF('Step 1'!H9="i",0.02*'Step 2'!$E$9*'Step 2'!$B$9*'Step 3'!C$12,""))</f>
      </c>
      <c r="I10" s="95">
        <f>IF('Step 1'!I9="s",16*IF('Step 2'!$B$9&lt;500,500,'Step 2'!$B$9)/500*'Step 3'!D$12,IF('Step 1'!I9="i",0.02*'Step 2'!$E$9*'Step 2'!$B$9*'Step 3'!D$12,""))</f>
        <v>44</v>
      </c>
      <c r="J10" s="97">
        <f aca="true" t="shared" si="0" ref="J10:J28">SUM(B10:I10)</f>
        <v>44</v>
      </c>
      <c r="K10" s="94">
        <f>IF('Step 1'!J9="","",'Step 1'!J9)</f>
      </c>
    </row>
    <row r="11" spans="1:11" ht="12.75">
      <c r="A11" s="129" t="str">
        <f>'Step 1'!A10</f>
        <v>Continuity</v>
      </c>
      <c r="B11" s="95">
        <f>IF('Step 1'!B10="","",IF(ISERROR('Step 4'!B15/'Step 4'!C15),"",'Step 4'!B15/'Step 4'!C15))</f>
      </c>
      <c r="C11" s="95">
        <f>IF('Step 1'!C10="","",IF(ISERROR('Step 4'!D15/'Step 4'!E15),"",'Step 4'!D15/'Step 4'!E15))</f>
      </c>
      <c r="D11" s="95">
        <f>IF('Step 1'!D10="","",IF(ISERROR('Step 4'!F15/'Step 4'!G15),"",'Step 4'!F15/'Step 4'!G15))</f>
      </c>
      <c r="E11" s="43"/>
      <c r="F11" s="43"/>
      <c r="G11" s="95">
        <f>IF('Step 1'!G10="s",16*IF('Step 2'!$B$9&lt;500,500,'Step 2'!$B$9)/500*'Step 3'!B$12,IF('Step 1'!G10="i",0.02*'Step 2'!$E$9*'Step 2'!$B$9*'Step 3'!B$12,IF('Step 1'!G10="*",7,IF('Step 1'!G10="**",30,IF('Step 1'!G10="***",91,0)))*'Step 3'!$B$38))</f>
        <v>42</v>
      </c>
      <c r="H11" s="95">
        <f>IF('Step 1'!H10="s",16*IF('Step 2'!$B$9&lt;500,500,'Step 2'!$B$9)/500*'Step 3'!C$12,IF('Step 1'!H10="i",0.02*'Step 2'!$E$9*'Step 2'!$B$9*'Step 3'!C$12,IF('Step 1'!H10="*",7,IF('Step 1'!H10="**",30,IF('Step 1'!H10="***",91,0)))*'Step 3'!$B$38))</f>
        <v>0</v>
      </c>
      <c r="I11" s="95">
        <f>IF('Step 1'!I10="s",16*IF('Step 2'!$B$9&lt;500,500,'Step 2'!$B$9)/500*'Step 3'!D$12,IF('Step 1'!I10="i",0.02*'Step 2'!$E$9*'Step 2'!$B$9*'Step 3'!D$12,IF('Step 1'!I10="*",7,IF('Step 1'!I10="**",30,IF('Step 1'!I10="***",91,0)))*'Step 3'!$B$38))</f>
        <v>44</v>
      </c>
      <c r="J11" s="97">
        <f t="shared" si="0"/>
        <v>86</v>
      </c>
      <c r="K11" s="94" t="str">
        <f>IF('Step 1'!J10="","",'Step 1'!J10)</f>
        <v>B</v>
      </c>
    </row>
    <row r="12" spans="1:11" ht="12.75">
      <c r="A12" s="129" t="str">
        <f>'Step 1'!A11</f>
        <v>Data controllability</v>
      </c>
      <c r="B12" s="95">
        <f>IF('Step 1'!B11="","",IF(ISERROR('Step 4'!B16/'Step 4'!C16),"",'Step 4'!B16/'Step 4'!C16))</f>
      </c>
      <c r="C12" s="95">
        <f>IF('Step 1'!C11="","",IF(ISERROR('Step 4'!D16/'Step 4'!E16),"",'Step 4'!D16/'Step 4'!E16))</f>
      </c>
      <c r="D12" s="95">
        <f>IF('Step 1'!D11="","",IF(ISERROR('Step 4'!F16/'Step 4'!G16),"",'Step 4'!F16/'Step 4'!G16))</f>
      </c>
      <c r="E12" s="43"/>
      <c r="F12" s="43"/>
      <c r="G12" s="95">
        <f>IF('Step 1'!G11="s",16*IF('Step 2'!$B$9&lt;500,500,'Step 2'!$B$9)/500*'Step 3'!B$12,IF('Step 1'!G11="i",0.02*'Step 2'!$E$9*'Step 2'!$B$9*'Step 3'!B$12,""))</f>
      </c>
      <c r="H12" s="95">
        <f>IF('Step 1'!H11="s",16*IF('Step 2'!$B$9&lt;500,500,'Step 2'!$B$9)/500*'Step 3'!C$12,IF('Step 1'!H11="i",0.02*'Step 2'!$E$9*'Step 2'!$B$9*'Step 3'!C$12,""))</f>
        <v>42</v>
      </c>
      <c r="I12" s="95">
        <f>IF('Step 1'!I11="s",16*IF('Step 2'!$B$9&lt;500,500,'Step 2'!$B$9)/500*'Step 3'!D$12,IF('Step 1'!I11="i",0.02*'Step 2'!$E$9*'Step 2'!$B$9*'Step 3'!D$12,""))</f>
      </c>
      <c r="J12" s="97">
        <f t="shared" si="0"/>
        <v>42</v>
      </c>
      <c r="K12" s="94">
        <f>IF('Step 1'!J11="","",'Step 1'!J11)</f>
      </c>
    </row>
    <row r="13" spans="1:11" ht="12.75">
      <c r="A13" s="129" t="str">
        <f>'Step 1'!A12</f>
        <v>Effectivity</v>
      </c>
      <c r="B13" s="95">
        <f>IF('Step 1'!B12="","",IF(ISERROR('Step 4'!B17/'Step 4'!C17),"",'Step 4'!B17/'Step 4'!C17))</f>
      </c>
      <c r="C13" s="95">
        <f>IF('Step 1'!C12="","",IF(ISERROR('Step 4'!D17/'Step 4'!E17),"",'Step 4'!D17/'Step 4'!E17))</f>
      </c>
      <c r="D13" s="95">
        <f>IF('Step 1'!D12="","",IF(ISERROR('Step 4'!F17/'Step 4'!G17),"",'Step 4'!F17/'Step 4'!G17))</f>
      </c>
      <c r="E13" s="43"/>
      <c r="F13" s="43"/>
      <c r="G13" s="95">
        <f>IF('Step 1'!G12="s",16*IF('Step 2'!$B$9&lt;500,500,'Step 2'!$B$9)/500*'Step 3'!B$12,IF('Step 1'!G12="i",0.02*'Step 2'!$E$9*'Step 2'!$B$9*'Step 3'!B$12,IF('Step 1'!G12="***",'Info WBS'!$E$17,IF('Step 1'!G12="*",3,IF('Step 1'!G12="**",4,0))*'Step 2'!$E$9*'Step 2'!$B$9*'Step 3'!B$12*'Step 3'!G$11*'Step 3'!G$12*0.05/4)))</f>
        <v>0</v>
      </c>
      <c r="H13" s="95">
        <f>IF('Step 1'!H12="s",16*IF('Step 2'!$B$9&lt;500,500,'Step 2'!$B$9)/500*'Step 3'!C$12,IF('Step 1'!H12="i",0.02*'Step 2'!$E$9*'Step 2'!$B$9*'Step 3'!C$12,IF('Step 1'!H12="***",'Info WBS'!$E$17,IF('Step 1'!H12="*",3,IF('Step 1'!H12="**",4,0))*'Step 2'!$E$9*'Step 2'!$B$9*'Step 3'!C$12*'Step 3'!H$11*'Step 3'!H$12*0.05/4)))</f>
        <v>110</v>
      </c>
      <c r="I13" s="95">
        <f>IF('Step 1'!I12="s",16*IF('Step 2'!$B$9&lt;500,500,'Step 2'!$B$9)/500*'Step 3'!D$12,IF('Step 1'!I12="i",0.02*'Step 2'!$E$9*'Step 2'!$B$9*'Step 3'!D$12,IF('Step 1'!I12="***",'Info WBS'!$E$17,IF('Step 1'!I12="*",3,IF('Step 1'!I12="**",4,0))*'Step 2'!$E$9*'Step 2'!$B$9*'Step 3'!D$12*'Step 3'!I$11*'Step 3'!I$12*0.05/4)))</f>
        <v>0</v>
      </c>
      <c r="J13" s="97">
        <f t="shared" si="0"/>
        <v>110</v>
      </c>
      <c r="K13" s="94">
        <f>IF('Step 1'!J12="","",'Step 1'!J12)</f>
      </c>
    </row>
    <row r="14" spans="1:11" ht="12.75">
      <c r="A14" s="129" t="str">
        <f>'Step 1'!A13</f>
        <v>Efficiency</v>
      </c>
      <c r="B14" s="95">
        <f>IF('Step 1'!B13="","",IF(ISERROR('Step 4'!B18/'Step 4'!C18),"",'Step 4'!B18/'Step 4'!C18))</f>
      </c>
      <c r="C14" s="95">
        <f>IF('Step 1'!C13="","",IF(ISERROR('Step 4'!D18/'Step 4'!E18),"",'Step 4'!D18/'Step 4'!E18))</f>
      </c>
      <c r="D14" s="95">
        <f>IF('Step 1'!D13="","",IF(ISERROR('Step 4'!F18/'Step 4'!G18),"",'Step 4'!F18/'Step 4'!G18))</f>
      </c>
      <c r="E14" s="43"/>
      <c r="F14" s="43"/>
      <c r="G14" s="95">
        <f>IF('Step 1'!G13="**",'Info WBS'!$E$10,IF('Step 1'!G13="s",16*IF('Step 2'!$B$9&lt;500,500,'Step 2'!$B$9)/500*'Step 3'!B$12,IF('Step 1'!G13="i",0.02*'Step 2'!$E$9*'Step 2'!$B$9*'Step 3'!B$12,"")))</f>
      </c>
      <c r="H14" s="95">
        <f>IF('Step 1'!H13="**",'Info WBS'!$E$10,IF('Step 1'!H13="s",16*IF('Step 2'!$B$9&lt;500,500,'Step 2'!$B$9)/500*'Step 3'!C$12,IF('Step 1'!H13="i",0.02*'Step 2'!$E$9*'Step 2'!$B$9*'Step 3'!C$12,"")))</f>
      </c>
      <c r="I14" s="95">
        <f>IF('Step 1'!I13="**",'Info WBS'!$E$10,IF('Step 1'!I13="s",16*IF('Step 2'!$B$9&lt;500,500,'Step 2'!$B$9)/500*'Step 3'!D$12,IF('Step 1'!I13="i",0.02*'Step 2'!$E$9*'Step 2'!$B$9*'Step 3'!D$12,"")))</f>
        <v>28</v>
      </c>
      <c r="J14" s="97">
        <f t="shared" si="0"/>
        <v>28</v>
      </c>
      <c r="K14" s="94">
        <f>IF('Step 1'!J13="","",'Step 1'!J13)</f>
      </c>
    </row>
    <row r="15" spans="1:11" ht="12.75">
      <c r="A15" s="129" t="str">
        <f>'Step 1'!A14</f>
        <v>Flexibility</v>
      </c>
      <c r="B15" s="95">
        <f>IF('Step 1'!B14="","",IF(ISERROR('Step 4'!B19/'Step 4'!C19),"",'Step 4'!B19/'Step 4'!C19))</f>
      </c>
      <c r="C15" s="95">
        <f>IF('Step 1'!C14="","",IF(ISERROR('Step 4'!D19/'Step 4'!E19),"",'Step 4'!D19/'Step 4'!E19))</f>
      </c>
      <c r="D15" s="95">
        <f>IF('Step 1'!D14="","",IF(ISERROR('Step 4'!F19/'Step 4'!G19),"",'Step 4'!F19/'Step 4'!G19))</f>
      </c>
      <c r="E15" s="43"/>
      <c r="F15" s="43"/>
      <c r="G15" s="95">
        <f>IF('Step 1'!G14="s",16*IF('Step 2'!$B$9&lt;500,500,'Step 2'!$B$9)/500*'Step 3'!B$12,IF('Step 1'!G14="i",0.02*'Step 2'!$E$9*'Step 2'!$B$9*'Step 3'!B$12,""))</f>
      </c>
      <c r="H15" s="95">
        <f>IF('Step 1'!H14="s",16*IF('Step 2'!$B$9&lt;500,500,'Step 2'!$B$9)/500*'Step 3'!C$12,IF('Step 1'!H14="i",0.02*'Step 2'!$E$9*'Step 2'!$B$9*'Step 3'!C$12,""))</f>
        <v>42</v>
      </c>
      <c r="I15" s="95">
        <f>IF('Step 1'!I14="s",16*IF('Step 2'!$B$9&lt;500,500,'Step 2'!$B$9)/500*'Step 3'!D$12,IF('Step 1'!I14="i",0.02*'Step 2'!$E$9*'Step 2'!$B$9*'Step 3'!D$12,""))</f>
      </c>
      <c r="J15" s="97">
        <f t="shared" si="0"/>
        <v>42</v>
      </c>
      <c r="K15" s="94">
        <f>IF('Step 1'!J14="","",'Step 1'!J14)</f>
      </c>
    </row>
    <row r="16" spans="1:11" ht="12.75">
      <c r="A16" s="129" t="str">
        <f>'Step 1'!A15</f>
        <v>Functionality</v>
      </c>
      <c r="B16" s="95">
        <f>IF('Step 1'!B15="","",IF(ISERROR('Step 4'!B20/'Step 4'!C20),"",'Step 4'!B20/'Step 4'!C20))</f>
      </c>
      <c r="C16" s="95">
        <f>IF('Step 1'!C15="","",IF(ISERROR('Step 4'!D20/'Step 4'!E20),"",'Step 4'!D20/'Step 4'!E20))</f>
        <v>116.66666666666667</v>
      </c>
      <c r="D16" s="95">
        <f>IF('Step 1'!D15="","",IF(ISERROR('Step 4'!F20/'Step 4'!G20),"",'Step 4'!F20/'Step 4'!G20))</f>
        <v>0</v>
      </c>
      <c r="E16" s="43">
        <f>IF('Step 1'!E15="*",'Step 3'!B32,0)</f>
        <v>0</v>
      </c>
      <c r="F16" s="43">
        <f>IF('Step 1'!F15="*",'Step 3'!B33,0)</f>
        <v>0</v>
      </c>
      <c r="G16" s="95">
        <f>IF('Step 1'!G15="s",16*IF('Step 2'!$B$9&lt;500,500,'Step 2'!$B$9)/500*'Step 3'!B$12,IF('Step 1'!G15="i",0.02*'Step 3'!B$12*'Step 2'!$B$9*'Step 3'!B$12,IF('Step 1'!G15="*",3,IF('Step 1'!G15="**",4,IF('Step 1'!G15="***",5,0)))*'Step 2'!$E$9*'Step 2'!$B$9*'Step 3'!B$12*'Step 3'!$G$11*'Step 3'!$G$12*0.75/4))</f>
        <v>982.1428571428571</v>
      </c>
      <c r="H16" s="95">
        <f>IF('Step 1'!H15="s",16*IF('Step 2'!$B$9&lt;500,500,'Step 2'!$B$9)/500*'Step 3'!C$12,IF('Step 1'!H15="i",0.02*'Step 3'!C$12*'Step 2'!$B$9*'Step 3'!C$12,IF('Step 1'!H15="*",3,IF('Step 1'!H15="**",4,IF('Step 1'!H15="***",5,0)))*'Step 2'!$E$9*'Step 2'!$B$9*'Step 3'!C$12*'Step 3'!$G$11*'Step 3'!$G$12*0.75/4))</f>
        <v>1650</v>
      </c>
      <c r="I16" s="95">
        <f>IF('Step 1'!I15="s",16*IF('Step 2'!$B$9&lt;500,500,'Step 2'!$B$9)/500*'Step 3'!D$12,IF('Step 1'!I15="i",0.02*'Step 3'!D$12*'Step 2'!$B$9*'Step 3'!D$12,IF('Step 1'!I15="*",3,IF('Step 1'!I15="**",4,IF('Step 1'!I15="***",5,0)))*'Step 2'!$E$9*'Step 2'!$B$9*'Step 3'!D$12*'Step 3'!$G$11*'Step 3'!$G$12*0.75/4))</f>
        <v>0</v>
      </c>
      <c r="J16" s="97">
        <f t="shared" si="0"/>
        <v>2748.809523809524</v>
      </c>
      <c r="K16" s="94" t="str">
        <f>IF('Step 1'!J15="","",'Step 1'!J15)</f>
        <v>A</v>
      </c>
    </row>
    <row r="17" spans="1:11" ht="12.75">
      <c r="A17" s="129" t="str">
        <f>'Step 1'!A16</f>
        <v>Infrastructure</v>
      </c>
      <c r="B17" s="95">
        <f>IF('Step 1'!B16="","",IF(ISERROR('Step 4'!B21/'Step 4'!C21),"",'Step 4'!B21/'Step 4'!C21))</f>
      </c>
      <c r="C17" s="95">
        <f>IF('Step 1'!C16="","",IF(ISERROR('Step 4'!D21/'Step 4'!E21),"",'Step 4'!D21/'Step 4'!E21))</f>
      </c>
      <c r="D17" s="95">
        <f>IF('Step 1'!D16="","",IF(ISERROR('Step 4'!F21/'Step 4'!G21),"",'Step 4'!F21/'Step 4'!G21))</f>
      </c>
      <c r="E17" s="43"/>
      <c r="F17" s="43"/>
      <c r="G17" s="95">
        <f>IF('Step 1'!G16="s",16*IF('Step 2'!$B$9&lt;500,500,'Step 2'!$B$9)/500*'Step 3'!B$12,IF('Step 1'!G16="i",0.02*'Step 2'!$E$9*'Step 2'!$B$9*'Step 3'!B$12,""))</f>
      </c>
      <c r="H17" s="95">
        <f>IF('Step 1'!H16="s",16*IF('Step 2'!$B$9&lt;500,500,'Step 2'!$B$9)/500*'Step 3'!C$12,IF('Step 1'!H16="i",0.02*'Step 2'!$E$9*'Step 2'!$B$9*'Step 3'!C$12,""))</f>
      </c>
      <c r="I17" s="95">
        <f>IF('Step 1'!I16="s",16*IF('Step 2'!$B$9&lt;500,500,'Step 2'!$B$9)/500*'Step 3'!D$12,IF('Step 1'!I16="i",0.02*'Step 2'!$E$9*'Step 2'!$B$9*'Step 3'!D$12,""))</f>
        <v>44</v>
      </c>
      <c r="J17" s="97">
        <f t="shared" si="0"/>
        <v>44</v>
      </c>
      <c r="K17" s="94">
        <f>IF('Step 1'!J16="","",'Step 1'!J16)</f>
      </c>
    </row>
    <row r="18" spans="1:11" ht="12.75">
      <c r="A18" s="129" t="str">
        <f>'Step 1'!A17</f>
        <v>Maintainability</v>
      </c>
      <c r="B18" s="95">
        <f>IF('Step 1'!B17="","",IF(ISERROR('Step 4'!B22/'Step 4'!C22),"",'Step 4'!B22/'Step 4'!C22))</f>
      </c>
      <c r="C18" s="95">
        <f>IF('Step 1'!C17="","",IF(ISERROR('Step 4'!D22/'Step 4'!E22),"",'Step 4'!D22/'Step 4'!E22))</f>
        <v>0</v>
      </c>
      <c r="D18" s="95">
        <f>IF('Step 1'!D17="","",IF(ISERROR('Step 4'!F22/'Step 4'!G22),"",'Step 4'!F22/'Step 4'!G22))</f>
        <v>5</v>
      </c>
      <c r="E18" s="43"/>
      <c r="F18" s="43"/>
      <c r="G18" s="95">
        <f>IF('Step 1'!G17="s",16*IF('Step 2'!$B$9&lt;500,500,'Step 2'!$B$9)/500*'Step 3'!B12,IF('Step 1'!G17="i",0.02*'Step 2'!E9*'Step 2'!$B$9*'Step 3'!B12,""))</f>
      </c>
      <c r="H18" s="95">
        <f>IF('Step 1'!H17="s",16*IF('Step 2'!$B$9&lt;500,500,'Step 2'!$B$9)/500*'Step 3'!C12,IF('Step 1'!H17="i",0.02*'Step 3'!C12*'Step 2'!$B$9,""))</f>
        <v>42</v>
      </c>
      <c r="I18" s="96">
        <f>IF('Step 1'!I17="s",16*IF('Step 2'!$B$9&lt;500,500,'Step 2'!$B$9)/500*'Step 3'!D12,IF('Step 1'!I17="i",0.02*'Step 2'!E9*'Step 2'!$B$9*'Step 3'!D12,""))</f>
        <v>70.4</v>
      </c>
      <c r="J18" s="97">
        <f t="shared" si="0"/>
        <v>117.4</v>
      </c>
      <c r="K18" s="94" t="str">
        <f>IF('Step 1'!J17="","",'Step 1'!J17)</f>
        <v>C</v>
      </c>
    </row>
    <row r="19" spans="1:11" ht="12.75">
      <c r="A19" s="129" t="str">
        <f>'Step 1'!A18</f>
        <v>Manageability</v>
      </c>
      <c r="B19" s="95">
        <f>IF('Step 1'!B18="","",IF(ISERROR('Step 4'!B23/'Step 4'!C23),"",'Step 4'!B23/'Step 4'!C23))</f>
      </c>
      <c r="C19" s="95">
        <f>IF('Step 1'!C18="","",IF(ISERROR('Step 4'!D23/'Step 4'!E23),"",'Step 4'!D23/'Step 4'!E23))</f>
        <v>5.333333333333333</v>
      </c>
      <c r="D19" s="95">
        <f>IF('Step 1'!D18="","",IF(ISERROR('Step 4'!F23/'Step 4'!G23),"",'Step 4'!F23/'Step 4'!G23))</f>
        <v>5.333333333333333</v>
      </c>
      <c r="E19" s="43"/>
      <c r="F19" s="43"/>
      <c r="G19" s="95">
        <f>IF('Step 1'!G18="*",'Info WBS'!$E$7,IF('Step 1'!G18="s",16*IF('Step 2'!$B$9&lt;500,500,'Step 2'!$B$9)/500*'Step 3'!B$12,IF('Step 1'!G18="i",0.02*'Step 2'!$E$9*'Step 2'!$B$9*'Step 3'!B$12,"")))</f>
      </c>
      <c r="H19" s="95">
        <f>IF('Step 1'!H18="*",'Info WBS'!$E$7,IF('Step 1'!H18="s",16*IF('Step 2'!$B$9&lt;500,500,'Step 2'!$B$9)/500*'Step 3'!C$12,IF('Step 1'!H18="i",0.02*'Step 2'!$E$9*'Step 2'!$B$9*'Step 3'!C$12,"")))</f>
      </c>
      <c r="I19" s="95">
        <f>IF('Step 1'!I18="*",'Info WBS'!$E$7,IF('Step 1'!I18="s",16*IF('Step 2'!$B$9&lt;500,500,'Step 2'!$B$9)/500*'Step 3'!D$12,IF('Step 1'!I18="i",0.02*'Step 2'!$E$9*'Step 2'!$B$9*'Step 3'!D$12,"")))</f>
        <v>24</v>
      </c>
      <c r="J19" s="97">
        <f t="shared" si="0"/>
        <v>34.666666666666664</v>
      </c>
      <c r="K19" s="94" t="str">
        <f>IF('Step 1'!J18="","",'Step 1'!J18)</f>
        <v>C</v>
      </c>
    </row>
    <row r="20" spans="1:11" ht="12.75">
      <c r="A20" s="129" t="str">
        <f>'Step 1'!A19</f>
        <v>Performance</v>
      </c>
      <c r="B20" s="95">
        <f>IF('Step 1'!B19="","",IF(ISERROR('Step 4'!B24/'Step 4'!C24),"",'Step 4'!B24/'Step 4'!C24))</f>
      </c>
      <c r="C20" s="95">
        <f>IF('Step 1'!C19="","",IF(ISERROR('Step 4'!D24/'Step 4'!E24),"",'Step 4'!D24/'Step 4'!E24))</f>
      </c>
      <c r="D20" s="95">
        <f>IF('Step 1'!D19="","",IF(ISERROR('Step 4'!F24/'Step 4'!G24),"",'Step 4'!F24/'Step 4'!G24))</f>
      </c>
      <c r="E20" s="43"/>
      <c r="F20" s="43"/>
      <c r="G20" s="95">
        <f>IF('Step 1'!G19="s",16*IF('Step 2'!$B$9&lt;500,500,'Step 2'!$B$9)/500*'Step 3'!B12,IF('Step 1'!G19="i",0.02*'Step 2'!E9*'Step 2'!$B$9*'Step 3'!B12,""))</f>
      </c>
      <c r="H20" s="95">
        <f>IF('Step 1'!H19="s",16*IF('Step 2'!$B$9&lt;500,500,'Step 2'!$B$9)/500*'Step 3'!C12,IF('Step 1'!H19="i",0.02*'Step 2'!E9*'Step 2'!$B$9*'Step 3'!C12,""))</f>
      </c>
      <c r="I20" s="96">
        <f>IF('Step 1'!I19="s",16*IF('Step 2'!$B$9&lt;500,500,'Step 2'!$B$9)/500*'Step 3'!D12,IF('Step 1'!I19="i",0.02*'Step 2'!E9*'Step 2'!$B$9*'Step 3'!D12,""))</f>
      </c>
      <c r="J20" s="97">
        <f t="shared" si="0"/>
        <v>0</v>
      </c>
      <c r="K20" s="94" t="str">
        <f>IF('Step 1'!J19="","",'Step 1'!J19)</f>
        <v>C</v>
      </c>
    </row>
    <row r="21" spans="1:11" ht="12.75">
      <c r="A21" s="130" t="str">
        <f>'Step 1'!A20</f>
        <v>Batch</v>
      </c>
      <c r="B21" s="92"/>
      <c r="C21" s="95"/>
      <c r="D21" s="92"/>
      <c r="E21" s="41"/>
      <c r="F21" s="41"/>
      <c r="G21" s="95">
        <f>IF('Step 1'!G20="s",16*IF('Step 2'!$B$9&lt;500,500,'Step 2'!$B$9)/500*'Step 3'!B$12*IF('Step 1'!G21="s",0.5,1),IF('Step 1'!G20="i",0.02*'Step 2'!$E$9*'Step 2'!$B$9*'Step 3'!B$12*IF('Step 1'!G21="i",0.5,1),IF('Step 1'!G20="*",3,IF('Step 1'!G20="**",4,IF('Step 1'!G20="***",5,0)))*'Step 2'!$E$9*'Step 2'!$B$9*'Step 3'!B$12*'Step 3'!$G$11*'Step 3'!$G$12*0.05/4))</f>
        <v>10</v>
      </c>
      <c r="H21" s="95">
        <f>IF('Step 1'!H20="s",16*IF('Step 2'!$B$9&lt;500,500,'Step 2'!$B$9)/500*'Step 3'!C$12*IF('Step 1'!H21="s",0.5,1),IF('Step 1'!H20="i",0.02*'Step 2'!$E$9*'Step 2'!$B$9*'Step 3'!C$12*IF('Step 1'!H21="i",0.5,1),IF('Step 1'!H20="*",3,IF('Step 1'!H20="**",4,IF('Step 1'!H20="***",5,0)))*'Step 2'!$E$9*'Step 2'!$B$9*'Step 3'!C$12*'Step 3'!$G$11*'Step 3'!$G$12*0.05/4))</f>
        <v>0</v>
      </c>
      <c r="I21" s="95">
        <f>IF('Step 1'!I20="s",16*IF('Step 2'!$B$9&lt;500,500,'Step 2'!$B$9)/500*'Step 3'!D$12*IF('Step 1'!I21="s",0.5,1),IF('Step 1'!I20="i",0.02*'Step 2'!$E$9*'Step 2'!$B$9*'Step 3'!D$12*IF('Step 1'!I21="i",0.5,1),IF('Step 1'!I20="*",3,IF('Step 1'!I20="**",4,IF('Step 1'!I20="***",5,0)))*'Step 2'!$E$9*'Step 2'!$B$9*'Step 3'!D$12*'Step 3'!$G$11*'Step 3'!$G$12*0.05/4))</f>
        <v>86.42857142857144</v>
      </c>
      <c r="J21" s="93">
        <f>SUM(B21:I21)</f>
        <v>96.42857142857144</v>
      </c>
      <c r="K21" s="94">
        <f>IF('Step 1'!J20="","",'Step 1'!J20)</f>
      </c>
    </row>
    <row r="22" spans="1:11" ht="12.75">
      <c r="A22" s="130" t="str">
        <f>'Step 1'!A21</f>
        <v>On-line</v>
      </c>
      <c r="B22" s="95"/>
      <c r="C22" s="95"/>
      <c r="D22" s="92"/>
      <c r="E22" s="43"/>
      <c r="F22" s="43"/>
      <c r="G22" s="95">
        <f>IF('Step 1'!G21="s",16*IF('Step 2'!$B$9&lt;500,500,'Step 2'!$B$9)/500*'Step 3'!B$12*IF('Step 1'!G20="s",0.5,1),IF('Step 1'!G21="i",0.02*'Step 2'!$E$9*'Step 2'!$B$9*'Step 3'!B$12*IF('Step 1'!G20="i",0.5,1),IF('Step 1'!G21="*",'Info WBS'!$E11,IF('Step 1'!G21="**",'Info WBS'!$E12,IF('Step 1'!G21="***",'Info WBS'!$E13,0)))))</f>
        <v>10</v>
      </c>
      <c r="H22" s="95">
        <f>IF('Step 1'!H21="s",16*IF('Step 2'!$B$9&lt;500,500,'Step 2'!$B$9)/500*'Step 3'!C$12*IF('Step 1'!H20="s",0.5,1),IF('Step 1'!H21="i",0.02*'Step 2'!$E$9*'Step 2'!$B$9*'Step 3'!C$12*IF('Step 1'!H20="i",0.5,1),IF('Step 1'!H21="*",'Info WBS'!$E11,IF('Step 1'!H21="**",'Info WBS'!$E12,IF('Step 1'!H21="***",'Info WBS'!$E13,0)))))</f>
        <v>0</v>
      </c>
      <c r="I22" s="95">
        <f>IF('Step 1'!I21="s",16*IF('Step 2'!$B$9&lt;500,500,'Step 2'!$B$9)/500*'Step 3'!D$12*IF('Step 1'!I20="s",0.5,1),IF('Step 1'!I21="i",0.02*'Step 2'!$E$9*'Step 2'!$B$9*'Step 3'!D$12*IF('Step 1'!I20="i",0.5,1),IF('Step 1'!I21="*",'Info WBS'!$E11,IF('Step 1'!I21="**",'Info WBS'!$E12,IF('Step 1'!I21="***",'Info WBS'!$E13,0)))))</f>
        <v>224</v>
      </c>
      <c r="J22" s="97">
        <f>SUM(B22:I22)</f>
        <v>234</v>
      </c>
      <c r="K22" s="94">
        <f>IF('Step 1'!J21="","",'Step 1'!J21)</f>
      </c>
    </row>
    <row r="23" spans="1:11" ht="12.75">
      <c r="A23" s="129" t="str">
        <f>'Step 1'!A22</f>
        <v>Portability</v>
      </c>
      <c r="B23" s="95">
        <f>IF('Step 1'!B22="","",IF(ISERROR('Step 4'!B25/'Step 4'!C25),"",'Step 4'!B25/'Step 4'!C25))</f>
      </c>
      <c r="C23" s="95">
        <f>IF('Step 1'!C22="","",IF(ISERROR('Step 4'!D25/'Step 4'!E25),"",'Step 4'!D25/'Step 4'!E25))</f>
      </c>
      <c r="D23" s="95">
        <f>IF('Step 1'!D22="","",IF(ISERROR('Step 4'!F25/'Step 4'!G25),"",'Step 4'!F25/'Step 4'!G25))</f>
      </c>
      <c r="E23" s="43"/>
      <c r="F23" s="43"/>
      <c r="G23" s="95">
        <f>IF('Step 1'!G22="s",16*IF('Step 2'!$B$9&lt;500,500,'Step 2'!$B$9)/500*'Step 3'!B$12,IF('Step 1'!G22="i",0.02*'Step 2'!$E$9*'Step 2'!$B$9*'Step 3'!B$12,IF('Step 1'!G22="*",'Info WBS'!$E$9,IF('Step 1'!G22="**",4,IF('Step 1'!G22="***",5,0))*'Step 2'!$E$9*'Step 2'!$B$9*'Step 3'!B$12*'Step 3'!$G$11*'Step 3'!$G$12*0.05/4)))</f>
        <v>52.38095238095239</v>
      </c>
      <c r="H23" s="95">
        <f>IF('Step 1'!H22="s",16*IF('Step 2'!$B$9&lt;500,500,'Step 2'!$B$9)/500*'Step 3'!C$12,IF('Step 1'!H22="i",0.02*'Step 2'!$E$9*'Step 2'!$B$9*'Step 3'!C$12,IF('Step 1'!H22="*",'Info WBS'!$E$9,IF('Step 1'!H22="**",4,IF('Step 1'!H22="***",5,0))*'Step 2'!$E$9*'Step 2'!$B$9*'Step 3'!C$12*'Step 3'!$G$11*'Step 3'!$G$12*0.05/4)))</f>
        <v>0</v>
      </c>
      <c r="I23" s="95">
        <f>IF('Step 1'!I22="s",16*IF('Step 2'!$B$9&lt;500,500,'Step 2'!$B$9)/500*'Step 3'!D$12,IF('Step 1'!I22="i",0.02*'Step 2'!$E$9*'Step 2'!$B$9*'Step 3'!D$12,IF('Step 1'!I22="*",'Info WBS'!$E$9,IF('Step 1'!I22="**",4,IF('Step 1'!I22="***",5,0))*'Step 2'!$E$9*'Step 2'!$B$9*'Step 3'!D$12*'Step 3'!$G$11*'Step 3'!$G$12*0.05/4)))</f>
        <v>144.04761904761904</v>
      </c>
      <c r="J23" s="97">
        <f t="shared" si="0"/>
        <v>196.42857142857142</v>
      </c>
      <c r="K23" s="94">
        <f>IF('Step 1'!J22="","",'Step 1'!J22)</f>
      </c>
    </row>
    <row r="24" spans="1:11" ht="12.75">
      <c r="A24" s="133" t="str">
        <f>'Step 1'!A23</f>
        <v>Reusability</v>
      </c>
      <c r="B24" s="95">
        <f>IF('Step 1'!B23="","",IF(ISERROR('Step 4'!B26/'Step 4'!C26),"",'Step 4'!B26/'Step 4'!C26))</f>
      </c>
      <c r="C24" s="95">
        <f>IF('Step 1'!C23="","",IF(ISERROR('Step 4'!D26/'Step 4'!E26),"",'Step 4'!D26/'Step 4'!E26))</f>
      </c>
      <c r="D24" s="95">
        <f>IF('Step 1'!D23="","",IF(ISERROR('Step 4'!F26/'Step 4'!G26),"",'Step 4'!F26/'Step 4'!G26))</f>
      </c>
      <c r="E24" s="43"/>
      <c r="F24" s="43"/>
      <c r="G24" s="95">
        <f>IF('Step 1'!G23="s",16*IF('Step 2'!$B$9&lt;500,500,'Step 2'!$B$9)/500*'Step 3'!B$12,IF('Step 1'!G23="i",0.02*'Step 2'!$E$9*'Step 2'!$B$9*'Step 3'!B$12,""))</f>
        <v>20</v>
      </c>
      <c r="H24" s="95">
        <f>IF('Step 1'!H23="s",16*IF('Step 2'!$B$9&lt;500,500,'Step 2'!$B$9)/500*'Step 3'!C$12,IF('Step 1'!H23="i",0.02*'Step 2'!$E$9*'Step 2'!$B$9*'Step 3'!C$12,""))</f>
      </c>
      <c r="I24" s="95">
        <f>IF('Step 1'!I23="s",16*IF('Step 2'!$B$9&lt;500,500,'Step 2'!$B$9)/500*'Step 3'!D$12,IF('Step 1'!I23="i",0.02*'Step 2'!$E$9*'Step 2'!$B$9*'Step 3'!D$12,""))</f>
      </c>
      <c r="J24" s="97">
        <f t="shared" si="0"/>
        <v>20</v>
      </c>
      <c r="K24" s="94">
        <f>IF('Step 1'!J23="","",'Step 1'!J23)</f>
      </c>
    </row>
    <row r="25" spans="1:11" ht="12.75">
      <c r="A25" s="133" t="str">
        <f>'Step 1'!A24</f>
        <v>Security</v>
      </c>
      <c r="B25" s="95">
        <f>IF('Step 1'!B24="","",IF(ISERROR('Step 4'!B27/'Step 4'!C27),"",'Step 4'!B27/'Step 4'!C27))</f>
        <v>1</v>
      </c>
      <c r="C25" s="95">
        <f>IF('Step 1'!C24="","",IF(ISERROR('Step 4'!D27/'Step 4'!E27),"",'Step 4'!D27/'Step 4'!E27))</f>
        <v>5.333333333333333</v>
      </c>
      <c r="D25" s="95">
        <f>IF('Step 1'!D24="","",IF(ISERROR('Step 4'!F27/'Step 4'!G27),"",'Step 4'!F27/'Step 4'!G27))</f>
        <v>5.333333333333333</v>
      </c>
      <c r="E25" s="43"/>
      <c r="F25" s="43"/>
      <c r="G25" s="95">
        <f>IF('Step 1'!G24="s",16*IF('Step 2'!$B$9&lt;500,500,'Step 2'!$B$9)/500*'Step 3'!B12,IF('Step 1'!G24="i",0.02*'Step 2'!$E$9*'Step 2'!$B$9*'Step 3'!B$12,IF('Step 1'!G24="*** WBS",'Info WBS'!$E$8,IF('Step 1'!G24="*** HB",'Step 3'!$B29,IF('Step 1'!G24="*",3,IF('Step 1'!G24="**",4,0))*'Step 2'!$E$9*'Step 2'!$B$9*'Step 3'!B$12*'Step 3'!G$11*'Step 3'!G$12*0.05/4))))</f>
        <v>100</v>
      </c>
      <c r="H25" s="95">
        <f>IF('Step 1'!H24="s",16*IF('Step 2'!$B$9&lt;500,500,'Step 2'!$B$9)/500*'Step 3'!C12,IF('Step 1'!H24="i",0.02*'Step 2'!$E$9*'Step 2'!$B$9*'Step 3'!C$12,IF('Step 1'!H24="*** WBS",'Info WBS'!$E$8,IF('Step 1'!H24="*** HB",'Step 3'!$B29,IF('Step 1'!H24="*",3,IF('Step 1'!H24="**",4,0))*'Step 2'!$E$9*'Step 2'!$B$9*'Step 3'!C$12*'Step 3'!H$11*'Step 3'!H$12*0.05/4))))</f>
        <v>80</v>
      </c>
      <c r="I25" s="95">
        <f>IF('Step 1'!I24="s",16*IF('Step 2'!$B$9&lt;500,500,'Step 2'!$B$9)/500*'Step 3'!D12,IF('Step 1'!I24="i",0.02*'Step 2'!$E$9*'Step 2'!$B$9*'Step 3'!D$12,IF('Step 1'!I24="*** WBS",'Info WBS'!$E$8,IF('Step 1'!I24="*** HB",'Step 3'!$B29,IF('Step 1'!I24="*",3,IF('Step 1'!I24="**",4,0))*'Step 2'!$E$9*'Step 2'!$B$9*'Step 3'!D$12*'Step 3'!I$11*'Step 3'!I$12*0.05/4))))</f>
        <v>0</v>
      </c>
      <c r="J25" s="97">
        <f t="shared" si="0"/>
        <v>191.66666666666669</v>
      </c>
      <c r="K25" s="94" t="str">
        <f>IF('Step 1'!J24="","",'Step 1'!J24)</f>
        <v>C</v>
      </c>
    </row>
    <row r="26" spans="1:11" ht="12.75">
      <c r="A26" s="129" t="str">
        <f>'Step 1'!A25</f>
        <v>Suitability</v>
      </c>
      <c r="B26" s="95">
        <f>IF('Step 1'!B25="","",IF(ISERROR('Step 4'!B28/'Step 4'!C28),"",'Step 4'!B28/'Step 4'!C28))</f>
        <v>2.6666666666666665</v>
      </c>
      <c r="C26" s="95">
        <f>IF('Step 1'!C25="","",IF(ISERROR('Step 4'!D28/'Step 4'!E28),"",'Step 4'!D28/'Step 4'!E28))</f>
        <v>5.666666666666667</v>
      </c>
      <c r="D26" s="95">
        <f>IF('Step 1'!D25="","",IF(ISERROR('Step 4'!F28/'Step 4'!G28),"",'Step 4'!F28/'Step 4'!G28))</f>
        <v>0</v>
      </c>
      <c r="E26" s="43"/>
      <c r="F26" s="43"/>
      <c r="G26" s="95">
        <f>IF('Step 1'!G25="s",16*IF('Step 2'!$B$9&lt;500,500,'Step 2'!$B$9/500)*'Step 3'!B$12,IF('Step 1'!G25="i",0.02*'Step 2'!$E$9*'Step 2'!$B$9*'Step 3'!B$12,IF('Step 1'!G25="***",'Info WBS'!$E17,IF('Step 1'!G25="*",3,IF('Step 1'!G25="**",4,0))*'Step 2'!$E$9*'Step 2'!$B$9*'Step 3'!B$12*'Step 3'!$G11*'Step 3'!$G12*0.05/4*IF(OR(AND('Step 1'!G$25="*",'Step 1'!G$12="*"),AND('Step 1'!G$25="**",'Step 1'!G$12="**")),1,2))))</f>
        <v>0</v>
      </c>
      <c r="H26" s="95">
        <f>IF('Step 1'!H25="s",16*IF('Step 2'!$B$9&lt;500,500,'Step 2'!$B$9/500)*'Step 3'!C$12,IF('Step 1'!H25="i",0.02*'Step 2'!$E$9*'Step 2'!$B$9*'Step 3'!C$12,IF('Step 1'!H25="***",'Info WBS'!$E17,IF('Step 1'!H25="*",3,IF('Step 1'!H25="**",4,0))*'Step 2'!$E$9*'Step 2'!$B$9*'Step 3'!C$12*'Step 3'!$G11*'Step 3'!$G12*0.05/4*IF(OR(AND('Step 1'!H$25="*",'Step 1'!H$12="*"),AND('Step 1'!H$25="**",'Step 1'!H$12="**")),1,2))))</f>
        <v>110</v>
      </c>
      <c r="I26" s="95">
        <f>IF('Step 1'!I25="s",16*IF('Step 2'!$B$9&lt;500,500,'Step 2'!$B$9/500)*'Step 3'!D$12,IF('Step 1'!I25="i",0.02*'Step 2'!$E$9*'Step 2'!$B$9*'Step 3'!D$12,IF('Step 1'!I25="***",'Info WBS'!$E17,IF('Step 1'!I25="*",3,IF('Step 1'!I25="**",4,0))*'Step 2'!$E$9*'Step 2'!$B$9*'Step 3'!D$12*'Step 3'!$G11*'Step 3'!$G12*0.05/4*IF(OR(AND('Step 1'!I$25="*",'Step 1'!I$12="*"),AND('Step 1'!I$25="**",'Step 1'!I$12="**")),1,2))))</f>
        <v>0</v>
      </c>
      <c r="J26" s="97">
        <f>SUM(B26:I26)</f>
        <v>118.33333333333333</v>
      </c>
      <c r="K26" s="94" t="str">
        <f>IF('Step 1'!J25="","",'Step 1'!J25)</f>
        <v>B</v>
      </c>
    </row>
    <row r="27" spans="1:11" ht="12.75">
      <c r="A27" s="129" t="str">
        <f>'Step 1'!A26</f>
        <v>Testability</v>
      </c>
      <c r="B27" s="95">
        <f>IF('Step 1'!B26="","",IF(ISERROR('Step 4'!B29/'Step 4'!C29),"",'Step 4'!B29/'Step 4'!C29))</f>
      </c>
      <c r="C27" s="95">
        <f>IF('Step 1'!C26="","",IF(ISERROR('Step 4'!D29/'Step 4'!E29),"",'Step 4'!D29/'Step 4'!E29))</f>
      </c>
      <c r="D27" s="95">
        <f>IF('Step 1'!D26="","",IF(ISERROR('Step 4'!F29/'Step 4'!G29),"",'Step 4'!F29/'Step 4'!G29))</f>
      </c>
      <c r="E27" s="43"/>
      <c r="F27" s="43"/>
      <c r="G27" s="95">
        <f>IF('Step 1'!G26="s",16*IF('Step 2'!$B$9&lt;500,500,'Step 2'!$B$9)/500*'Step 3'!B$12,IF('Step 1'!G26="i",0.02*'Step 2'!$E$9*'Step 2'!$B$9*'Step 3'!B$12,""))</f>
      </c>
      <c r="H27" s="95">
        <f>IF('Step 1'!H26="s",16*IF('Step 2'!$B$9&lt;500,500,'Step 2'!$B$9)/500*'Step 3'!C$12,IF('Step 1'!H26="i",0.02*'Step 2'!$E$9*'Step 2'!$B$9*'Step 3'!C$12,""))</f>
      </c>
      <c r="I27" s="95">
        <f>IF('Step 1'!I26="s",16*IF('Step 2'!$B$9&lt;500,500,'Step 2'!$B$9)/500*'Step 3'!D$12,IF('Step 1'!I26="i",0.02*'Step 2'!$E$9*'Step 2'!$B$9*'Step 3'!D$12,""))</f>
      </c>
      <c r="J27" s="97">
        <f t="shared" si="0"/>
        <v>0</v>
      </c>
      <c r="K27" s="94">
        <f>IF('Step 1'!J26="","",'Step 1'!J26)</f>
      </c>
    </row>
    <row r="28" spans="1:11" ht="12.75">
      <c r="A28" s="129" t="str">
        <f>'Step 1'!A27</f>
        <v>User friendliness</v>
      </c>
      <c r="B28" s="95">
        <f>IF('Step 1'!B27="","",IF(ISERROR('Step 4'!B30/'Step 4'!C30),"",'Step 4'!B30/'Step 4'!C30))</f>
      </c>
      <c r="C28" s="95">
        <f>IF('Step 1'!C27="","",IF(ISERROR('Step 4'!D30/'Step 4'!E30),"",'Step 4'!D30/'Step 4'!E30))</f>
        <v>2</v>
      </c>
      <c r="D28" s="95">
        <f>IF('Step 1'!D27="","",IF(ISERROR('Step 4'!F30/'Step 4'!G30),"",'Step 4'!F30/'Step 4'!G30))</f>
        <v>0</v>
      </c>
      <c r="E28" s="43"/>
      <c r="F28" s="43"/>
      <c r="G28" s="95">
        <f>IF('Step 1'!G27="s",16*IF('Step 2'!$B$9&lt;500,500,'Step 2'!$B$9)/500*'Step 3'!B$12,IF('Step 1'!G27="i",0.02*'Step 2'!$E$9*'Step 2'!$B$9*'Step 3'!B$12,IF('Step 1'!G27="***",'Info WBS'!$E16,IF('Step 1'!G27="**",'Info WBS'!$E15,IF('Step 1'!G27="*",'Info WBS'!$E14,0)))))</f>
        <v>0</v>
      </c>
      <c r="H28" s="95">
        <f>IF('Step 1'!H27="s",16*IF('Step 2'!$B$9&lt;500,500,'Step 2'!$B$9)/500*'Step 3'!C$12,IF('Step 1'!H27="i",0.02*'Step 2'!$E$9*'Step 2'!$B$9*'Step 3'!C$12,IF('Step 1'!H27="***",'Info WBS'!$E16,IF('Step 1'!H27="**",'Info WBS'!$E15,IF('Step 1'!H27="*",'Info WBS'!$E14,0)))))</f>
        <v>42</v>
      </c>
      <c r="I28" s="95">
        <f>IF('Step 1'!I27="s",16*IF('Step 2'!$B$9&lt;500,500,'Step 2'!$B$9)/500*'Step 3'!D$12,IF('Step 1'!I27="i",0.02*'Step 2'!$E$9*'Step 2'!$B$9*'Step 3'!D$12,IF('Step 1'!I27="***",'Info WBS'!$E16,IF('Step 1'!I27="**",'Info WBS'!$E15,IF('Step 1'!I27="*",'Info WBS'!$E14,0)))))</f>
        <v>0</v>
      </c>
      <c r="J28" s="97">
        <f t="shared" si="0"/>
        <v>44</v>
      </c>
      <c r="K28" s="94" t="str">
        <f>IF('Step 1'!J27="","",'Step 1'!J27)</f>
        <v>B</v>
      </c>
    </row>
    <row r="29" spans="1:11" ht="12.75">
      <c r="A29" s="63"/>
      <c r="B29" s="43"/>
      <c r="C29" s="43"/>
      <c r="D29" s="43"/>
      <c r="E29" s="43"/>
      <c r="F29" s="43"/>
      <c r="G29" s="95"/>
      <c r="H29" s="95"/>
      <c r="I29" s="96"/>
      <c r="J29" s="97"/>
      <c r="K29" s="98"/>
    </row>
    <row r="30" spans="1:11" ht="13.5" thickBot="1">
      <c r="A30" s="99"/>
      <c r="B30" s="100"/>
      <c r="C30" s="100"/>
      <c r="D30" s="100"/>
      <c r="E30" s="100"/>
      <c r="F30" s="100"/>
      <c r="G30" s="101"/>
      <c r="H30" s="101"/>
      <c r="I30" s="102"/>
      <c r="J30" s="103"/>
      <c r="K30" s="104"/>
    </row>
    <row r="31" spans="1:11" ht="13.5" thickBot="1">
      <c r="A31" s="88" t="s">
        <v>60</v>
      </c>
      <c r="B31" s="105">
        <f>SUM(B10:B28)</f>
        <v>3.6666666666666665</v>
      </c>
      <c r="C31" s="105">
        <f>SUM(C10:C28)</f>
        <v>135</v>
      </c>
      <c r="D31" s="105">
        <f>SUM(D10:D28)</f>
        <v>15.666666666666664</v>
      </c>
      <c r="E31" s="38">
        <f>E16</f>
        <v>0</v>
      </c>
      <c r="F31" s="38">
        <f>F16</f>
        <v>0</v>
      </c>
      <c r="G31" s="105">
        <f>SUM(G10:G28)</f>
        <v>1216.5238095238094</v>
      </c>
      <c r="H31" s="105">
        <f>SUM(H10:H28)</f>
        <v>2118</v>
      </c>
      <c r="I31" s="106">
        <f>SUM(I10:I28)</f>
        <v>708.8761904761905</v>
      </c>
      <c r="J31" s="107">
        <f>SUM(J10:J28)</f>
        <v>4197.733333333334</v>
      </c>
      <c r="K31" s="35"/>
    </row>
    <row r="32" spans="1:11" ht="12.75">
      <c r="A32" s="91"/>
      <c r="B32" s="41"/>
      <c r="C32" s="41"/>
      <c r="D32" s="41"/>
      <c r="E32" s="41"/>
      <c r="F32" s="41"/>
      <c r="G32" s="41"/>
      <c r="H32" s="41"/>
      <c r="I32" s="108"/>
      <c r="J32" s="109"/>
      <c r="K32" s="94"/>
    </row>
    <row r="33" spans="1:11" ht="12.75">
      <c r="A33" s="63"/>
      <c r="B33" s="43"/>
      <c r="C33" s="43"/>
      <c r="D33" s="43"/>
      <c r="E33" s="43"/>
      <c r="F33" s="43"/>
      <c r="G33" s="43"/>
      <c r="H33" s="43"/>
      <c r="I33" s="110"/>
      <c r="J33" s="111"/>
      <c r="K33" s="98"/>
    </row>
    <row r="34" spans="1:11" ht="13.5" thickBot="1">
      <c r="A34" s="99"/>
      <c r="B34" s="100"/>
      <c r="C34" s="100"/>
      <c r="D34" s="100"/>
      <c r="E34" s="100"/>
      <c r="F34" s="100"/>
      <c r="G34" s="100"/>
      <c r="H34" s="100"/>
      <c r="I34" s="112"/>
      <c r="J34" s="113"/>
      <c r="K34" s="104"/>
    </row>
    <row r="35" spans="1:11" ht="13.5" thickBot="1">
      <c r="A35" s="153"/>
      <c r="B35" s="148"/>
      <c r="C35" s="148"/>
      <c r="D35" s="148"/>
      <c r="E35" s="148"/>
      <c r="F35" s="148"/>
      <c r="G35" s="148"/>
      <c r="H35" s="148"/>
      <c r="I35" s="148"/>
      <c r="J35" s="107"/>
      <c r="K35" s="35"/>
    </row>
  </sheetData>
  <mergeCells count="1">
    <mergeCell ref="A35:I35"/>
  </mergeCells>
  <dataValidations count="9">
    <dataValidation allowBlank="1" showInputMessage="1" showErrorMessage="1" prompt="Productie Acceptatietest" sqref="J9"/>
    <dataValidation allowBlank="1" showInputMessage="1" showErrorMessage="1" prompt="Integration Test" sqref="F9"/>
    <dataValidation allowBlank="1" showInputMessage="1" showErrorMessage="1" prompt="Unit Test" sqref="E9"/>
    <dataValidation allowBlank="1" showInputMessage="1" showErrorMessage="1" prompt="System test" sqref="G9"/>
    <dataValidation allowBlank="1" showInputMessage="1" showErrorMessage="1" prompt="User Acceptance Test" sqref="H9"/>
    <dataValidation allowBlank="1" showInputMessage="1" showErrorMessage="1" prompt="Production Acceptance Test" sqref="I9"/>
    <dataValidation allowBlank="1" showInputMessage="1" showErrorMessage="1" prompt="Inspection/review requirements" sqref="B9"/>
    <dataValidation allowBlank="1" showInputMessage="1" showErrorMessage="1" prompt="Inspection/review functional design" sqref="C9"/>
    <dataValidation allowBlank="1" showInputMessage="1" showErrorMessage="1" prompt="Inspection/review technical design" sqref="D9"/>
  </dataValidations>
  <hyperlinks>
    <hyperlink ref="A4" location="'Step 4'!A1" display="go to step 4"/>
    <hyperlink ref="A5" location="'Main page'!A1" display="go to main page"/>
  </hyperlinks>
  <printOptions/>
  <pageMargins left="0.75" right="0.75" top="1" bottom="1" header="0.5" footer="0.5"/>
  <pageSetup blackAndWhite="1"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2">
    <pageSetUpPr fitToPage="1"/>
  </sheetPr>
  <dimension ref="A1:E17"/>
  <sheetViews>
    <sheetView workbookViewId="0" topLeftCell="A1">
      <selection activeCell="E8" sqref="E8"/>
    </sheetView>
  </sheetViews>
  <sheetFormatPr defaultColWidth="9.140625" defaultRowHeight="12.75"/>
  <cols>
    <col min="1" max="1" width="24.7109375" style="1" customWidth="1"/>
    <col min="2" max="2" width="9.140625" style="2" customWidth="1"/>
    <col min="3" max="3" width="14.00390625" style="2" customWidth="1"/>
    <col min="4" max="4" width="14.421875" style="2" customWidth="1"/>
    <col min="5" max="5" width="22.57421875" style="2" customWidth="1"/>
    <col min="6" max="16384" width="9.140625" style="1" customWidth="1"/>
  </cols>
  <sheetData>
    <row r="1" ht="20.25">
      <c r="A1" s="26" t="s">
        <v>23</v>
      </c>
    </row>
    <row r="2" ht="13.5" thickBot="1"/>
    <row r="3" ht="12.75">
      <c r="A3" s="22" t="s">
        <v>21</v>
      </c>
    </row>
    <row r="4" ht="13.5" thickBot="1">
      <c r="A4" s="24" t="s">
        <v>77</v>
      </c>
    </row>
    <row r="5" ht="13.5" thickBot="1"/>
    <row r="6" spans="1:5" ht="13.5" thickBot="1">
      <c r="A6" s="88" t="s">
        <v>62</v>
      </c>
      <c r="B6" s="38" t="s">
        <v>14</v>
      </c>
      <c r="C6" s="38" t="s">
        <v>144</v>
      </c>
      <c r="D6" s="38" t="s">
        <v>145</v>
      </c>
      <c r="E6" s="114" t="s">
        <v>146</v>
      </c>
    </row>
    <row r="7" spans="1:5" ht="12.75">
      <c r="A7" s="91" t="s">
        <v>65</v>
      </c>
      <c r="B7" s="41">
        <v>4</v>
      </c>
      <c r="C7" s="41">
        <v>8</v>
      </c>
      <c r="D7" s="41">
        <v>12</v>
      </c>
      <c r="E7" s="115">
        <f>SUM(B7:D7)</f>
        <v>24</v>
      </c>
    </row>
    <row r="8" spans="1:5" ht="12.75">
      <c r="A8" s="63" t="s">
        <v>61</v>
      </c>
      <c r="B8" s="43">
        <v>16</v>
      </c>
      <c r="C8" s="43">
        <v>16</v>
      </c>
      <c r="D8" s="43">
        <v>48</v>
      </c>
      <c r="E8" s="115">
        <f>SUM(B8:D8)</f>
        <v>80</v>
      </c>
    </row>
    <row r="9" spans="1:5" ht="12.75">
      <c r="A9" s="63" t="s">
        <v>96</v>
      </c>
      <c r="B9" s="43">
        <v>4</v>
      </c>
      <c r="C9" s="43">
        <v>18</v>
      </c>
      <c r="D9" s="43">
        <v>16</v>
      </c>
      <c r="E9" s="115">
        <f aca="true" t="shared" si="0" ref="E9:E17">SUM(B9:D9)</f>
        <v>38</v>
      </c>
    </row>
    <row r="10" spans="1:5" ht="12.75">
      <c r="A10" s="63" t="s">
        <v>98</v>
      </c>
      <c r="B10" s="43">
        <v>4</v>
      </c>
      <c r="C10" s="43">
        <v>12</v>
      </c>
      <c r="D10" s="43">
        <v>12</v>
      </c>
      <c r="E10" s="115">
        <f t="shared" si="0"/>
        <v>28</v>
      </c>
    </row>
    <row r="11" spans="1:5" ht="12.75">
      <c r="A11" s="63" t="s">
        <v>16</v>
      </c>
      <c r="B11" s="43">
        <v>40</v>
      </c>
      <c r="C11" s="43">
        <v>32</v>
      </c>
      <c r="D11" s="43">
        <v>120</v>
      </c>
      <c r="E11" s="115">
        <f t="shared" si="0"/>
        <v>192</v>
      </c>
    </row>
    <row r="12" spans="1:5" ht="12.75">
      <c r="A12" s="63" t="s">
        <v>17</v>
      </c>
      <c r="B12" s="43">
        <v>40</v>
      </c>
      <c r="C12" s="43">
        <v>48</v>
      </c>
      <c r="D12" s="43">
        <v>120</v>
      </c>
      <c r="E12" s="115">
        <f t="shared" si="0"/>
        <v>208</v>
      </c>
    </row>
    <row r="13" spans="1:5" ht="12.75">
      <c r="A13" s="63" t="s">
        <v>18</v>
      </c>
      <c r="B13" s="43">
        <v>40</v>
      </c>
      <c r="C13" s="43">
        <v>64</v>
      </c>
      <c r="D13" s="43">
        <v>120</v>
      </c>
      <c r="E13" s="115">
        <f t="shared" si="0"/>
        <v>224</v>
      </c>
    </row>
    <row r="14" spans="1:5" ht="12.75">
      <c r="A14" s="63" t="s">
        <v>63</v>
      </c>
      <c r="B14" s="43">
        <v>14</v>
      </c>
      <c r="C14" s="43">
        <v>30</v>
      </c>
      <c r="D14" s="43">
        <v>26</v>
      </c>
      <c r="E14" s="115">
        <f t="shared" si="0"/>
        <v>70</v>
      </c>
    </row>
    <row r="15" spans="1:5" ht="12.75">
      <c r="A15" s="63" t="s">
        <v>118</v>
      </c>
      <c r="B15" s="43">
        <v>20</v>
      </c>
      <c r="C15" s="43">
        <v>38</v>
      </c>
      <c r="D15" s="43">
        <v>42</v>
      </c>
      <c r="E15" s="115">
        <f t="shared" si="0"/>
        <v>100</v>
      </c>
    </row>
    <row r="16" spans="1:5" ht="12.75">
      <c r="A16" s="63" t="s">
        <v>64</v>
      </c>
      <c r="B16" s="43">
        <v>26</v>
      </c>
      <c r="C16" s="43">
        <v>52</v>
      </c>
      <c r="D16" s="43">
        <v>52</v>
      </c>
      <c r="E16" s="115">
        <f t="shared" si="0"/>
        <v>130</v>
      </c>
    </row>
    <row r="17" spans="1:5" ht="13.5" thickBot="1">
      <c r="A17" s="61" t="s">
        <v>117</v>
      </c>
      <c r="B17" s="46">
        <v>70</v>
      </c>
      <c r="C17" s="46">
        <v>140</v>
      </c>
      <c r="D17" s="46">
        <v>140</v>
      </c>
      <c r="E17" s="115">
        <f t="shared" si="0"/>
        <v>350</v>
      </c>
    </row>
  </sheetData>
  <hyperlinks>
    <hyperlink ref="A4" location="'Main page'!A1" display="go to main page"/>
  </hyperlink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G16" sqref="G16"/>
    </sheetView>
  </sheetViews>
  <sheetFormatPr defaultColWidth="9.140625" defaultRowHeight="12.75"/>
  <cols>
    <col min="1" max="1" width="21.8515625" style="0" customWidth="1"/>
  </cols>
  <sheetData>
    <row r="1" spans="2:4" ht="12.75">
      <c r="B1" s="2" t="s">
        <v>1</v>
      </c>
      <c r="C1" s="2" t="s">
        <v>2</v>
      </c>
      <c r="D1" s="2" t="s">
        <v>3</v>
      </c>
    </row>
    <row r="2" spans="1:4" ht="12.75">
      <c r="A2" s="1" t="s">
        <v>19</v>
      </c>
      <c r="B2" t="e">
        <f>IF('Step 1'!G23="s",16*IF('Step 2'!$B$9&lt;500,500,'Step 2'!$B$9)/500*'Step 3'!B12*IF('Step 1'!G24="s",0.5,1),IF('Step 1'!G23="i",0.02*'Step 3'!#REF!*'Step 2'!$B$9*'Step 3'!B12*IF('Step 1'!G24="i",0.5,1),IF('Step 1'!G23="*",3,IF('Step 1'!G23="**",4,IF('Step 1'!G23="***",5,0)))*'Step 2'!E9*'Step 2'!$B$9*'Step 3'!$B12*'Step 3'!$G11*'Step 3'!$G12*0.05/4))</f>
        <v>#REF!</v>
      </c>
      <c r="C2">
        <f>IF('Step 1'!H23="s",16*IF('Step 2'!$B$9&lt;500,500,'Step 2'!$B$9)/500*'Step 3'!C12*IF('Step 1'!H24="s",0.5,1),IF('Step 1'!H23="i",0.02*'Step 3'!#REF!*'Step 2'!$B$9*'Step 3'!C12*IF('Step 1'!H24="i",0.5,1),IF('Step 1'!H23="*",3,IF('Step 1'!H23="**",4,IF('Step 1'!H23="***",5,0)))*'Step 2'!E9*'Step 2'!$B$9*'Step 3'!$B12*'Step 3'!$G11*'Step 3'!$G12*0.05/4))</f>
        <v>0</v>
      </c>
      <c r="D2">
        <f>IF('Step 1'!I23="s",16*IF('Step 2'!$B$9&lt;500,500,'Step 2'!$B$9)/500*'Step 3'!D12*IF('Step 1'!I24="s",0.5,1),IF('Step 1'!I23="i",0.02*'Step 3'!#REF!*'Step 2'!$B$9*'Step 3'!D12*IF('Step 1'!I24="i",0.5,1),IF('Step 1'!I23="*",3,IF('Step 1'!I23="**",4,IF('Step 1'!I23="***",5,0)))*'Step 2'!E9*'Step 2'!$B$9*'Step 3'!$B12*'Step 3'!$G11*'Step 3'!$G12*0.05/4))</f>
        <v>0</v>
      </c>
    </row>
    <row r="3" spans="1:4" ht="12.75">
      <c r="A3" s="1" t="s">
        <v>20</v>
      </c>
      <c r="B3">
        <f>IF('Step 1'!G24="s",16*IF('Step 2'!$B$9&lt;500,500,'Step 2'!$B$9)/500*'Step 3'!B12*IF('Step 1'!G23="s",0.5,1),IF('Step 1'!G24="i",0.02*'Step 3'!#REF!*'Step 2'!$B$9*'Step 3'!B12*IF('Step 1'!G23="i",0.5,1),IF('Step 1'!G24="*",'Info WBS'!$E11,IF('Step 1'!G24="**",'Info WBS'!$E12,IF('Step 1'!G24="***",'Info WBS'!$E13,0)))))</f>
        <v>0</v>
      </c>
      <c r="C3">
        <f>IF('Step 1'!H24="s",16*IF('Step 2'!$B$9&lt;500,500,'Step 2'!$B$9)/500*'Step 3'!C12*IF('Step 1'!H23="s",0.5,1),IF('Step 1'!H24="i",0.02*'Step 3'!#REF!*'Step 2'!$B$9*'Step 3'!C12*IF('Step 1'!H23="i",0.5,1),IF('Step 1'!H24="*",'Info WBS'!$E11,IF('Step 1'!H24="**",'Info WBS'!$E12,IF('Step 1'!H24="***",'Info WBS'!$E13,0)))))</f>
        <v>0</v>
      </c>
      <c r="D3">
        <f>IF('Step 1'!I24="s",16*IF('Step 2'!$B$9&lt;500,500,'Step 2'!$B$9)/500*'Step 3'!D12*IF('Step 1'!I23="s",0.5,1),IF('Step 1'!I24="i",0.02*'Step 3'!#REF!*'Step 2'!$B$9*'Step 3'!D12*IF('Step 1'!I23="i",0.5,1),IF('Step 1'!I24="*",'Info WBS'!$E11,IF('Step 1'!I24="**",'Info WBS'!$E12,IF('Step 1'!I24="***",'Info WBS'!$E13,0)))))</f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I29"/>
  <sheetViews>
    <sheetView workbookViewId="0" topLeftCell="A1">
      <selection activeCell="A4" sqref="A4"/>
    </sheetView>
  </sheetViews>
  <sheetFormatPr defaultColWidth="9.140625" defaultRowHeight="12.75"/>
  <cols>
    <col min="1" max="1" width="22.00390625" style="1" customWidth="1"/>
    <col min="2" max="2" width="10.28125" style="1" customWidth="1"/>
    <col min="3" max="3" width="12.7109375" style="1" customWidth="1"/>
    <col min="4" max="4" width="8.8515625" style="1" customWidth="1"/>
    <col min="5" max="5" width="8.7109375" style="1" customWidth="1"/>
    <col min="6" max="6" width="9.140625" style="1" customWidth="1"/>
    <col min="7" max="7" width="15.421875" style="1" customWidth="1"/>
    <col min="8" max="8" width="15.57421875" style="1" customWidth="1"/>
    <col min="9" max="9" width="16.00390625" style="1" customWidth="1"/>
    <col min="10" max="16384" width="9.140625" style="1" customWidth="1"/>
  </cols>
  <sheetData>
    <row r="1" spans="1:2" ht="20.25">
      <c r="A1" s="26" t="s">
        <v>147</v>
      </c>
      <c r="B1" s="26"/>
    </row>
    <row r="2" s="32" customFormat="1" ht="13.5" thickBot="1"/>
    <row r="3" s="32" customFormat="1" ht="12.75">
      <c r="A3" s="22" t="s">
        <v>21</v>
      </c>
    </row>
    <row r="4" s="32" customFormat="1" ht="13.5" thickBot="1">
      <c r="A4" s="24" t="s">
        <v>77</v>
      </c>
    </row>
    <row r="5" s="32" customFormat="1" ht="12.75"/>
    <row r="6" ht="13.5" thickBot="1"/>
    <row r="7" spans="1:9" ht="12.75">
      <c r="A7" s="65" t="s">
        <v>62</v>
      </c>
      <c r="B7" s="116" t="s">
        <v>150</v>
      </c>
      <c r="C7" s="117" t="s">
        <v>149</v>
      </c>
      <c r="D7" s="117" t="s">
        <v>121</v>
      </c>
      <c r="E7" s="117" t="s">
        <v>0</v>
      </c>
      <c r="F7" s="117" t="s">
        <v>67</v>
      </c>
      <c r="G7" s="117" t="s">
        <v>152</v>
      </c>
      <c r="H7" s="117" t="s">
        <v>152</v>
      </c>
      <c r="I7" s="117" t="s">
        <v>152</v>
      </c>
    </row>
    <row r="8" spans="1:9" ht="16.5" thickBot="1">
      <c r="A8" s="118" t="s">
        <v>148</v>
      </c>
      <c r="B8" s="119" t="s">
        <v>66</v>
      </c>
      <c r="C8" s="120"/>
      <c r="D8" s="120"/>
      <c r="E8" s="120"/>
      <c r="F8" s="121" t="s">
        <v>151</v>
      </c>
      <c r="G8" s="120" t="s">
        <v>4</v>
      </c>
      <c r="H8" s="120" t="s">
        <v>5</v>
      </c>
      <c r="I8" s="122" t="s">
        <v>6</v>
      </c>
    </row>
    <row r="9" spans="1:9" ht="15.75">
      <c r="A9" s="49"/>
      <c r="B9" s="123"/>
      <c r="C9" s="124"/>
      <c r="D9" s="124"/>
      <c r="E9" s="124"/>
      <c r="F9" s="124"/>
      <c r="G9" s="124"/>
      <c r="H9" s="124"/>
      <c r="I9" s="125"/>
    </row>
    <row r="10" spans="1:9" ht="12.75">
      <c r="A10" s="63" t="s">
        <v>32</v>
      </c>
      <c r="B10" s="126"/>
      <c r="C10" s="43" t="s">
        <v>7</v>
      </c>
      <c r="D10" s="43" t="s">
        <v>10</v>
      </c>
      <c r="E10" s="43" t="s">
        <v>10</v>
      </c>
      <c r="F10" s="43" t="s">
        <v>15</v>
      </c>
      <c r="G10" s="43" t="s">
        <v>10</v>
      </c>
      <c r="H10" s="43" t="s">
        <v>10</v>
      </c>
      <c r="I10" s="115" t="s">
        <v>10</v>
      </c>
    </row>
    <row r="11" spans="1:9" ht="12.75">
      <c r="A11" s="63" t="s">
        <v>33</v>
      </c>
      <c r="B11" s="126"/>
      <c r="C11" s="43" t="s">
        <v>7</v>
      </c>
      <c r="D11" s="43" t="s">
        <v>10</v>
      </c>
      <c r="E11" s="43" t="s">
        <v>10</v>
      </c>
      <c r="F11" s="43" t="s">
        <v>15</v>
      </c>
      <c r="G11" s="43" t="s">
        <v>11</v>
      </c>
      <c r="H11" s="43" t="s">
        <v>142</v>
      </c>
      <c r="I11" s="115" t="s">
        <v>143</v>
      </c>
    </row>
    <row r="12" spans="1:9" ht="12.75">
      <c r="A12" s="63" t="s">
        <v>34</v>
      </c>
      <c r="B12" s="126"/>
      <c r="C12" s="43" t="s">
        <v>7</v>
      </c>
      <c r="D12" s="43" t="s">
        <v>10</v>
      </c>
      <c r="E12" s="43" t="s">
        <v>10</v>
      </c>
      <c r="F12" s="43" t="s">
        <v>15</v>
      </c>
      <c r="G12" s="43" t="s">
        <v>10</v>
      </c>
      <c r="H12" s="43" t="s">
        <v>10</v>
      </c>
      <c r="I12" s="115" t="s">
        <v>10</v>
      </c>
    </row>
    <row r="13" spans="1:9" ht="12.75">
      <c r="A13" s="63" t="s">
        <v>31</v>
      </c>
      <c r="B13" s="126"/>
      <c r="C13" s="43" t="s">
        <v>7</v>
      </c>
      <c r="D13" s="43" t="s">
        <v>10</v>
      </c>
      <c r="E13" s="43" t="s">
        <v>10</v>
      </c>
      <c r="F13" s="43" t="s">
        <v>15</v>
      </c>
      <c r="G13" s="43" t="s">
        <v>9</v>
      </c>
      <c r="H13" s="43" t="s">
        <v>9</v>
      </c>
      <c r="I13" s="115" t="s">
        <v>8</v>
      </c>
    </row>
    <row r="14" spans="1:9" ht="12.75">
      <c r="A14" s="63" t="s">
        <v>44</v>
      </c>
      <c r="B14" s="126"/>
      <c r="C14" s="43" t="s">
        <v>7</v>
      </c>
      <c r="D14" s="43" t="s">
        <v>10</v>
      </c>
      <c r="E14" s="43" t="s">
        <v>10</v>
      </c>
      <c r="F14" s="43" t="s">
        <v>15</v>
      </c>
      <c r="G14" s="43" t="s">
        <v>10</v>
      </c>
      <c r="H14" s="43" t="s">
        <v>8</v>
      </c>
      <c r="I14" s="115" t="s">
        <v>10</v>
      </c>
    </row>
    <row r="15" spans="1:9" ht="12.75">
      <c r="A15" s="63" t="s">
        <v>35</v>
      </c>
      <c r="B15" s="126"/>
      <c r="C15" s="43" t="s">
        <v>7</v>
      </c>
      <c r="D15" s="43" t="s">
        <v>10</v>
      </c>
      <c r="E15" s="43" t="s">
        <v>10</v>
      </c>
      <c r="F15" s="43" t="s">
        <v>15</v>
      </c>
      <c r="G15" s="43" t="s">
        <v>10</v>
      </c>
      <c r="H15" s="43" t="s">
        <v>10</v>
      </c>
      <c r="I15" s="115" t="s">
        <v>10</v>
      </c>
    </row>
    <row r="16" spans="1:9" ht="12.75">
      <c r="A16" s="63" t="s">
        <v>36</v>
      </c>
      <c r="B16" s="126"/>
      <c r="C16" s="43" t="s">
        <v>7</v>
      </c>
      <c r="D16" s="43" t="s">
        <v>116</v>
      </c>
      <c r="E16" s="43" t="s">
        <v>116</v>
      </c>
      <c r="F16" s="43" t="s">
        <v>15</v>
      </c>
      <c r="G16" s="43" t="s">
        <v>9</v>
      </c>
      <c r="H16" s="43" t="s">
        <v>9</v>
      </c>
      <c r="I16" s="115" t="s">
        <v>9</v>
      </c>
    </row>
    <row r="17" spans="1:9" ht="12.75">
      <c r="A17" s="63" t="s">
        <v>92</v>
      </c>
      <c r="B17" s="126"/>
      <c r="C17" s="43" t="s">
        <v>7</v>
      </c>
      <c r="D17" s="43" t="s">
        <v>10</v>
      </c>
      <c r="E17" s="43" t="s">
        <v>10</v>
      </c>
      <c r="F17" s="43" t="s">
        <v>15</v>
      </c>
      <c r="G17" s="43" t="s">
        <v>10</v>
      </c>
      <c r="H17" s="43" t="s">
        <v>10</v>
      </c>
      <c r="I17" s="115" t="s">
        <v>10</v>
      </c>
    </row>
    <row r="18" spans="1:9" ht="12.75">
      <c r="A18" s="63" t="s">
        <v>40</v>
      </c>
      <c r="B18" s="126"/>
      <c r="C18" s="43" t="s">
        <v>7</v>
      </c>
      <c r="D18" s="43" t="s">
        <v>10</v>
      </c>
      <c r="E18" s="43" t="s">
        <v>10</v>
      </c>
      <c r="F18" s="43" t="s">
        <v>15</v>
      </c>
      <c r="G18" s="43" t="s">
        <v>10</v>
      </c>
      <c r="H18" s="43" t="s">
        <v>10</v>
      </c>
      <c r="I18" s="115" t="s">
        <v>10</v>
      </c>
    </row>
    <row r="19" spans="1:9" ht="12.75">
      <c r="A19" s="63" t="s">
        <v>65</v>
      </c>
      <c r="B19" s="126"/>
      <c r="C19" s="43" t="s">
        <v>7</v>
      </c>
      <c r="D19" s="43" t="s">
        <v>10</v>
      </c>
      <c r="E19" s="43" t="s">
        <v>10</v>
      </c>
      <c r="F19" s="43" t="s">
        <v>15</v>
      </c>
      <c r="G19" s="43" t="s">
        <v>8</v>
      </c>
      <c r="H19" s="43" t="s">
        <v>10</v>
      </c>
      <c r="I19" s="115" t="s">
        <v>10</v>
      </c>
    </row>
    <row r="20" spans="1:9" ht="12.75">
      <c r="A20" s="63" t="s">
        <v>41</v>
      </c>
      <c r="B20" s="126"/>
      <c r="C20" s="43" t="s">
        <v>7</v>
      </c>
      <c r="D20" s="43" t="s">
        <v>10</v>
      </c>
      <c r="E20" s="43" t="s">
        <v>10</v>
      </c>
      <c r="F20" s="43" t="s">
        <v>15</v>
      </c>
      <c r="G20" s="43" t="s">
        <v>8</v>
      </c>
      <c r="H20" s="43" t="s">
        <v>8</v>
      </c>
      <c r="I20" s="115" t="s">
        <v>8</v>
      </c>
    </row>
    <row r="21" spans="1:9" ht="12.75">
      <c r="A21" s="134" t="s">
        <v>12</v>
      </c>
      <c r="B21" s="126"/>
      <c r="C21" s="43" t="s">
        <v>10</v>
      </c>
      <c r="D21" s="43" t="s">
        <v>10</v>
      </c>
      <c r="E21" s="43" t="s">
        <v>10</v>
      </c>
      <c r="F21" s="43" t="s">
        <v>10</v>
      </c>
      <c r="G21" s="43" t="s">
        <v>9</v>
      </c>
      <c r="H21" s="43" t="s">
        <v>9</v>
      </c>
      <c r="I21" s="115" t="s">
        <v>9</v>
      </c>
    </row>
    <row r="22" spans="1:9" ht="12.75">
      <c r="A22" s="134" t="s">
        <v>13</v>
      </c>
      <c r="B22" s="126"/>
      <c r="C22" s="43" t="s">
        <v>10</v>
      </c>
      <c r="D22" s="43" t="s">
        <v>10</v>
      </c>
      <c r="E22" s="43" t="s">
        <v>10</v>
      </c>
      <c r="F22" s="43" t="s">
        <v>10</v>
      </c>
      <c r="G22" s="43" t="s">
        <v>8</v>
      </c>
      <c r="H22" s="43" t="s">
        <v>8</v>
      </c>
      <c r="I22" s="115" t="s">
        <v>8</v>
      </c>
    </row>
    <row r="23" spans="1:9" ht="12.75">
      <c r="A23" s="63" t="s">
        <v>42</v>
      </c>
      <c r="B23" s="126"/>
      <c r="C23" s="43" t="s">
        <v>7</v>
      </c>
      <c r="D23" s="43" t="s">
        <v>10</v>
      </c>
      <c r="E23" s="43" t="s">
        <v>10</v>
      </c>
      <c r="F23" s="43" t="s">
        <v>15</v>
      </c>
      <c r="G23" s="43" t="s">
        <v>8</v>
      </c>
      <c r="H23" s="43" t="s">
        <v>9</v>
      </c>
      <c r="I23" s="115" t="s">
        <v>9</v>
      </c>
    </row>
    <row r="24" spans="1:9" ht="12.75">
      <c r="A24" s="63" t="s">
        <v>38</v>
      </c>
      <c r="B24" s="126"/>
      <c r="C24" s="43" t="s">
        <v>7</v>
      </c>
      <c r="D24" s="43" t="s">
        <v>10</v>
      </c>
      <c r="E24" s="43" t="s">
        <v>10</v>
      </c>
      <c r="F24" s="43" t="s">
        <v>15</v>
      </c>
      <c r="G24" s="43" t="s">
        <v>10</v>
      </c>
      <c r="H24" s="43" t="s">
        <v>10</v>
      </c>
      <c r="I24" s="115" t="s">
        <v>10</v>
      </c>
    </row>
    <row r="25" spans="1:9" ht="12.75">
      <c r="A25" s="63" t="s">
        <v>30</v>
      </c>
      <c r="B25" s="126"/>
      <c r="C25" s="43" t="s">
        <v>7</v>
      </c>
      <c r="D25" s="43" t="s">
        <v>10</v>
      </c>
      <c r="E25" s="43" t="s">
        <v>10</v>
      </c>
      <c r="F25" s="43" t="s">
        <v>15</v>
      </c>
      <c r="G25" s="43" t="s">
        <v>9</v>
      </c>
      <c r="H25" s="43" t="s">
        <v>9</v>
      </c>
      <c r="I25" s="115" t="str">
        <f>IF(OR('Step 1'!G9="*** HB",'Step 1'!H9="*** HB",'Step 1'!I9="*** HB"),"Hour box","WBS")</f>
        <v>WBS</v>
      </c>
    </row>
    <row r="26" spans="1:9" ht="12.75">
      <c r="A26" s="63" t="s">
        <v>39</v>
      </c>
      <c r="B26" s="126"/>
      <c r="C26" s="43" t="s">
        <v>7</v>
      </c>
      <c r="D26" s="43" t="s">
        <v>10</v>
      </c>
      <c r="E26" s="43" t="s">
        <v>10</v>
      </c>
      <c r="F26" s="43" t="s">
        <v>15</v>
      </c>
      <c r="G26" s="43" t="s">
        <v>9</v>
      </c>
      <c r="H26" s="43" t="s">
        <v>9</v>
      </c>
      <c r="I26" s="115" t="s">
        <v>9</v>
      </c>
    </row>
    <row r="27" spans="1:9" ht="12.75">
      <c r="A27" s="63" t="s">
        <v>43</v>
      </c>
      <c r="B27" s="126"/>
      <c r="C27" s="43" t="s">
        <v>7</v>
      </c>
      <c r="D27" s="43" t="s">
        <v>10</v>
      </c>
      <c r="E27" s="43" t="s">
        <v>10</v>
      </c>
      <c r="F27" s="43" t="s">
        <v>15</v>
      </c>
      <c r="G27" s="43" t="s">
        <v>10</v>
      </c>
      <c r="H27" s="43" t="s">
        <v>10</v>
      </c>
      <c r="I27" s="115" t="s">
        <v>10</v>
      </c>
    </row>
    <row r="28" spans="1:9" ht="13.5" thickBot="1">
      <c r="A28" s="61" t="s">
        <v>37</v>
      </c>
      <c r="B28" s="127"/>
      <c r="C28" s="46" t="s">
        <v>7</v>
      </c>
      <c r="D28" s="46" t="s">
        <v>10</v>
      </c>
      <c r="E28" s="46" t="s">
        <v>10</v>
      </c>
      <c r="F28" s="46" t="s">
        <v>15</v>
      </c>
      <c r="G28" s="46" t="s">
        <v>8</v>
      </c>
      <c r="H28" s="46" t="s">
        <v>8</v>
      </c>
      <c r="I28" s="62" t="s">
        <v>8</v>
      </c>
    </row>
    <row r="29" spans="1:9" ht="12.75">
      <c r="A29" s="27"/>
      <c r="B29" s="27"/>
      <c r="C29" s="27"/>
      <c r="D29" s="27"/>
      <c r="E29" s="27"/>
      <c r="F29" s="27"/>
      <c r="G29" s="27"/>
      <c r="H29" s="27"/>
      <c r="I29" s="27"/>
    </row>
  </sheetData>
  <hyperlinks>
    <hyperlink ref="A4" location="'Main page'!A1" display="go to main page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Sogeti Nederland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Edwin Notenboom / Gert Hoving</dc:creator>
  <cp:keywords/>
  <dc:description/>
  <cp:lastModifiedBy>Mandy Hulsken</cp:lastModifiedBy>
  <cp:lastPrinted>2003-12-01T16:12:03Z</cp:lastPrinted>
  <dcterms:created xsi:type="dcterms:W3CDTF">2003-03-10T09:58:55Z</dcterms:created>
  <dcterms:modified xsi:type="dcterms:W3CDTF">2006-11-23T16:25:25Z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-512144043</vt:i4>
  </property>
  <property fmtid="{D5CDD505-2E9C-101B-9397-08002B2CF9AE}" pid="3" name="_EmailSubject">
    <vt:lpwstr>OPlevering UK</vt:lpwstr>
  </property>
  <property fmtid="{D5CDD505-2E9C-101B-9397-08002B2CF9AE}" pid="4" name="_AuthorEmail">
    <vt:lpwstr>tim.koomen@sogeti.nl</vt:lpwstr>
  </property>
  <property fmtid="{D5CDD505-2E9C-101B-9397-08002B2CF9AE}" pid="5" name="_AuthorEmailDisplayName">
    <vt:lpwstr>Koomen, Tim</vt:lpwstr>
  </property>
  <property fmtid="{D5CDD505-2E9C-101B-9397-08002B2CF9AE}" pid="6" name="_PreviousAdHocReviewCycleID">
    <vt:i4>-886602446</vt:i4>
  </property>
</Properties>
</file>